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 Williams\Documents\Customers\CPRE\Renewable  Energy Consultation\RE David Peacock\"/>
    </mc:Choice>
  </mc:AlternateContent>
  <xr:revisionPtr revIDLastSave="0" documentId="13_ncr:1_{99638E82-BE93-4E1F-827E-8D8E73423F38}" xr6:coauthVersionLast="47" xr6:coauthVersionMax="47" xr10:uidLastSave="{00000000-0000-0000-0000-000000000000}"/>
  <bookViews>
    <workbookView xWindow="40890" yWindow="0" windowWidth="21495" windowHeight="15585" xr2:uid="{00000000-000D-0000-FFFF-FFFF00000000}"/>
  </bookViews>
  <sheets>
    <sheet name="Dorset Live GM  at 31 Dec 2025 " sheetId="1" r:id="rId1"/>
  </sheets>
  <definedNames>
    <definedName name="_xlnm.Print_Area" localSheetId="0">'Dorset Live GM  at 31 Dec 2025 '!$A$1:$Q$58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I56" i="1" s="1"/>
  <c r="L54" i="1"/>
  <c r="M54" i="1" s="1"/>
  <c r="K54" i="1"/>
  <c r="L53" i="1"/>
  <c r="N53" i="1" s="1"/>
  <c r="K53" i="1"/>
  <c r="L52" i="1"/>
  <c r="N52" i="1" s="1"/>
  <c r="K52" i="1"/>
  <c r="L51" i="1"/>
  <c r="M51" i="1" s="1"/>
  <c r="K51" i="1"/>
  <c r="L50" i="1"/>
  <c r="N50" i="1" s="1"/>
  <c r="K50" i="1"/>
  <c r="L49" i="1"/>
  <c r="M49" i="1" s="1"/>
  <c r="K49" i="1"/>
  <c r="L48" i="1"/>
  <c r="N48" i="1" s="1"/>
  <c r="K48" i="1"/>
  <c r="L47" i="1"/>
  <c r="M47" i="1" s="1"/>
  <c r="K47" i="1"/>
  <c r="L46" i="1"/>
  <c r="M46" i="1" s="1"/>
  <c r="K46" i="1"/>
  <c r="L45" i="1"/>
  <c r="N45" i="1" s="1"/>
  <c r="K45" i="1"/>
  <c r="L44" i="1"/>
  <c r="M44" i="1" s="1"/>
  <c r="K44" i="1"/>
  <c r="L43" i="1"/>
  <c r="M43" i="1" s="1"/>
  <c r="K43" i="1"/>
  <c r="L42" i="1"/>
  <c r="M42" i="1" s="1"/>
  <c r="K42" i="1"/>
  <c r="L41" i="1"/>
  <c r="N41" i="1" s="1"/>
  <c r="K41" i="1"/>
  <c r="L40" i="1"/>
  <c r="M40" i="1" s="1"/>
  <c r="K40" i="1"/>
  <c r="L39" i="1"/>
  <c r="M39" i="1" s="1"/>
  <c r="K39" i="1"/>
  <c r="L38" i="1"/>
  <c r="N38" i="1" s="1"/>
  <c r="K38" i="1"/>
  <c r="L37" i="1"/>
  <c r="M37" i="1" s="1"/>
  <c r="K37" i="1"/>
  <c r="L36" i="1"/>
  <c r="N36" i="1" s="1"/>
  <c r="K36" i="1"/>
  <c r="L35" i="1"/>
  <c r="N35" i="1" s="1"/>
  <c r="K35" i="1"/>
  <c r="L34" i="1"/>
  <c r="N34" i="1" s="1"/>
  <c r="K34" i="1"/>
  <c r="L33" i="1"/>
  <c r="N33" i="1" s="1"/>
  <c r="K33" i="1"/>
  <c r="L32" i="1"/>
  <c r="N32" i="1" s="1"/>
  <c r="K32" i="1"/>
  <c r="L31" i="1"/>
  <c r="M31" i="1" s="1"/>
  <c r="K31" i="1"/>
  <c r="L30" i="1"/>
  <c r="M30" i="1" s="1"/>
  <c r="K30" i="1"/>
  <c r="L29" i="1"/>
  <c r="N29" i="1" s="1"/>
  <c r="K29" i="1"/>
  <c r="L28" i="1"/>
  <c r="N28" i="1" s="1"/>
  <c r="K28" i="1"/>
  <c r="L27" i="1"/>
  <c r="M27" i="1" s="1"/>
  <c r="K27" i="1"/>
  <c r="L26" i="1"/>
  <c r="N26" i="1" s="1"/>
  <c r="K26" i="1"/>
  <c r="L25" i="1"/>
  <c r="M25" i="1" s="1"/>
  <c r="K25" i="1"/>
  <c r="L24" i="1"/>
  <c r="M24" i="1" s="1"/>
  <c r="K24" i="1"/>
  <c r="L23" i="1"/>
  <c r="N23" i="1" s="1"/>
  <c r="K23" i="1"/>
  <c r="L22" i="1"/>
  <c r="M22" i="1" s="1"/>
  <c r="K22" i="1"/>
  <c r="L21" i="1"/>
  <c r="M21" i="1" s="1"/>
  <c r="K21" i="1"/>
  <c r="L20" i="1"/>
  <c r="N20" i="1" s="1"/>
  <c r="K20" i="1"/>
  <c r="L19" i="1"/>
  <c r="N19" i="1" s="1"/>
  <c r="K19" i="1"/>
  <c r="L18" i="1"/>
  <c r="N18" i="1" s="1"/>
  <c r="K18" i="1"/>
  <c r="L17" i="1"/>
  <c r="M17" i="1" s="1"/>
  <c r="K17" i="1"/>
  <c r="L16" i="1"/>
  <c r="N16" i="1" s="1"/>
  <c r="K16" i="1"/>
  <c r="L15" i="1"/>
  <c r="N15" i="1" s="1"/>
  <c r="K15" i="1"/>
  <c r="L14" i="1"/>
  <c r="N14" i="1" s="1"/>
  <c r="K14" i="1"/>
  <c r="L13" i="1"/>
  <c r="M13" i="1" s="1"/>
  <c r="K13" i="1"/>
  <c r="L12" i="1"/>
  <c r="N12" i="1" s="1"/>
  <c r="K12" i="1"/>
  <c r="L11" i="1"/>
  <c r="M11" i="1" s="1"/>
  <c r="K11" i="1"/>
  <c r="L10" i="1"/>
  <c r="M10" i="1" s="1"/>
  <c r="K10" i="1"/>
  <c r="L9" i="1"/>
  <c r="N9" i="1" s="1"/>
  <c r="K9" i="1"/>
  <c r="L8" i="1"/>
  <c r="N8" i="1" s="1"/>
  <c r="K8" i="1"/>
  <c r="L7" i="1"/>
  <c r="M7" i="1" s="1"/>
  <c r="K7" i="1"/>
  <c r="L6" i="1"/>
  <c r="M6" i="1" s="1"/>
  <c r="K6" i="1"/>
  <c r="L5" i="1"/>
  <c r="M5" i="1" s="1"/>
  <c r="K5" i="1"/>
  <c r="N46" i="1" l="1"/>
  <c r="M16" i="1"/>
  <c r="M20" i="1"/>
  <c r="M50" i="1"/>
  <c r="M12" i="1"/>
  <c r="M36" i="1"/>
  <c r="M41" i="1"/>
  <c r="M9" i="1"/>
  <c r="M33" i="1"/>
  <c r="M52" i="1"/>
  <c r="M23" i="1"/>
  <c r="M28" i="1"/>
  <c r="M38" i="1"/>
  <c r="M48" i="1"/>
  <c r="M19" i="1"/>
  <c r="M15" i="1"/>
  <c r="M34" i="1"/>
  <c r="M53" i="1"/>
  <c r="N22" i="1"/>
  <c r="N31" i="1"/>
  <c r="M14" i="1"/>
  <c r="M18" i="1"/>
  <c r="M26" i="1"/>
  <c r="M35" i="1"/>
  <c r="M45" i="1"/>
  <c r="N43" i="1"/>
  <c r="N7" i="1"/>
  <c r="N11" i="1"/>
  <c r="N6" i="1"/>
  <c r="N17" i="1"/>
  <c r="M29" i="1"/>
  <c r="N21" i="1"/>
  <c r="N24" i="1"/>
  <c r="M32" i="1"/>
  <c r="N5" i="1"/>
  <c r="N40" i="1"/>
  <c r="N47" i="1"/>
  <c r="N54" i="1"/>
  <c r="M8" i="1"/>
  <c r="N27" i="1"/>
  <c r="N30" i="1"/>
  <c r="L55" i="1"/>
  <c r="L57" i="1" s="1"/>
  <c r="N39" i="1"/>
  <c r="N42" i="1"/>
  <c r="K55" i="1"/>
  <c r="K56" i="1" s="1"/>
  <c r="N10" i="1"/>
  <c r="N13" i="1"/>
  <c r="N25" i="1"/>
  <c r="N37" i="1"/>
  <c r="N49" i="1"/>
  <c r="N44" i="1"/>
  <c r="N51" i="1"/>
  <c r="M55" i="1" l="1"/>
  <c r="M56" i="1" s="1"/>
  <c r="L56" i="1"/>
  <c r="N55" i="1"/>
  <c r="N5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<sst xmlns="http://schemas.openxmlformats.org/spreadsheetml/2006/main" count="226" uniqueCount="130">
  <si>
    <t>RECORD OF "LIVE" GROUND-MOUNTED SOLAR PHOTOVOLTAIC INSTALLATIONS in the DORSET COUNCIL AREA as at 31 December 2025</t>
  </si>
  <si>
    <t>CPRE ID</t>
  </si>
  <si>
    <t>DESNZ ID</t>
  </si>
  <si>
    <t>Planning  Application Reference</t>
  </si>
  <si>
    <t>Development Status Short Version</t>
  </si>
  <si>
    <t>Installed Capacity MW</t>
  </si>
  <si>
    <t>Load Factor</t>
  </si>
  <si>
    <t>Annual Electricity GWh</t>
  </si>
  <si>
    <t>Development Site Size</t>
  </si>
  <si>
    <t>Planning Application Accepted</t>
  </si>
  <si>
    <t>Planning Permission  Granted</t>
  </si>
  <si>
    <t>Easting</t>
  </si>
  <si>
    <t>Northing</t>
  </si>
  <si>
    <t>ha</t>
  </si>
  <si>
    <t>acres</t>
  </si>
  <si>
    <t>Football Pitches</t>
  </si>
  <si>
    <t>P/FUL/2025/03066</t>
  </si>
  <si>
    <t>Application Submitted</t>
  </si>
  <si>
    <t>Caswell Farm, Common Lane, Ryme Intrinseca, SHERBORNE, DT9 6JP</t>
  </si>
  <si>
    <t>P/FUL/2025/03674</t>
  </si>
  <si>
    <t>Motcombe Road, Motcombe, SHAFTESBURY, SP7 9LD</t>
  </si>
  <si>
    <t>P/FUL/2021/02046</t>
  </si>
  <si>
    <t>Awaiting Construction</t>
  </si>
  <si>
    <t>Park Farm, Shaftesbury Road, GILLINGHAM, SP8 5JG</t>
  </si>
  <si>
    <t>6/2020/0595</t>
  </si>
  <si>
    <t>WD/D/19/003181</t>
  </si>
  <si>
    <t>Higher Stockbridge Farm, Stockbridge, SHERBORNE, DT9 6EP</t>
  </si>
  <si>
    <t>21/00701/FUL</t>
  </si>
  <si>
    <t>Pipplepen Farm Solar Park, Pipplepen Lane, South Perrot, BEAMINSTER, DT8 3HS</t>
  </si>
  <si>
    <t>P/FUL/2022/02429</t>
  </si>
  <si>
    <t>P/FUL/2023/03415</t>
  </si>
  <si>
    <t>Woodlands Manor Farm, Horton Road, WIMBORNE, BH21 8ND</t>
  </si>
  <si>
    <t>P/FUL/2021/01018</t>
  </si>
  <si>
    <t>North Dairy Farm, Pulham, DORCHESTER, DT2 7EA</t>
  </si>
  <si>
    <t>P/FUL/2023/02829</t>
  </si>
  <si>
    <t xml:space="preserve">North Farm, Horton Road, WIMBORNE, BH21 7HL </t>
  </si>
  <si>
    <t>P/FUL/2021/02622</t>
  </si>
  <si>
    <t xml:space="preserve">Blandford Hill, Winterborne Whitechurch, BLANDFORD FORUM, DT11 0AA  </t>
  </si>
  <si>
    <t>2/2019/0850/PAEIA</t>
  </si>
  <si>
    <t>Operational</t>
  </si>
  <si>
    <t>South Farm, South Farm Road,Spetisbury, BLANDFORD FORUM, DT11 9DY</t>
  </si>
  <si>
    <t>WD/D/20/001057</t>
  </si>
  <si>
    <t>Clifton Farm, Clifton Farm Lane, Clifton Maybank, YEOVIL, BA22 9UZ</t>
  </si>
  <si>
    <t>6/2015/0516</t>
  </si>
  <si>
    <t>Stokeford Farm, East Stoke, WAREHAM, BH20 6AN</t>
  </si>
  <si>
    <t>3/14/0457/FUL</t>
  </si>
  <si>
    <t>3/13/0470/FUL</t>
  </si>
  <si>
    <t>Homeland Farm, Ringwood Road, Three Legged Cross, WIMBORNE, BH21 6QZ</t>
  </si>
  <si>
    <t>3/13/0669/FUL</t>
  </si>
  <si>
    <t>Wedgehill Farm, Woodlands, WIMBORNE, BH21 8LX</t>
  </si>
  <si>
    <t>2/2014/1066/FUL</t>
  </si>
  <si>
    <t>2/2014/0825/FUL</t>
  </si>
  <si>
    <t>North Farm, Spetisbury, BLANDFORD FORUM, DT11 9DH</t>
  </si>
  <si>
    <t>6/2013/0134</t>
  </si>
  <si>
    <r>
      <t>Newton Farm, Dorchester Road, Lytchett Minster, Purbeck, POOLE, BH16 6HS</t>
    </r>
    <r>
      <rPr>
        <b/>
        <sz val="8"/>
        <rFont val="Arial"/>
        <family val="2"/>
      </rPr>
      <t xml:space="preserve"> </t>
    </r>
  </si>
  <si>
    <t>6/2013/0443</t>
  </si>
  <si>
    <r>
      <t>Bottom Plain, Bere Road, Trigon, WAREHAM, BH20 7PA</t>
    </r>
    <r>
      <rPr>
        <b/>
        <sz val="8"/>
        <rFont val="Arial"/>
        <family val="2"/>
      </rPr>
      <t xml:space="preserve"> </t>
    </r>
  </si>
  <si>
    <t>WD/D/14/003367</t>
  </si>
  <si>
    <t>Long Ash Lane, Wardon Hill, DORCHESTER, DT2 9PW</t>
  </si>
  <si>
    <t>2/2013/0770/PLNG</t>
  </si>
  <si>
    <t>Canada Farm,Winterborne Stickland, BLANDFORD FORUM, DT11 9AD</t>
  </si>
  <si>
    <t>6/2012/0415</t>
  </si>
  <si>
    <t>Trigon House, WAREHAM, BH20 7PD</t>
  </si>
  <si>
    <t>3/14/0790/FUL</t>
  </si>
  <si>
    <t>Bedborough Farm, Uddens Drive, WIMBORNE, BH21 7BQ</t>
  </si>
  <si>
    <t>1/D/13/000242</t>
  </si>
  <si>
    <t>6/2013/0132</t>
  </si>
  <si>
    <t>Race Farm, Huntick Road, Lytchett Matravers, POOLE, BH16 6BB</t>
  </si>
  <si>
    <t>1/D/12/000858</t>
  </si>
  <si>
    <t>North Farm, Nottington Lane, Buckland Ripers, WEYMOUTH, DT3 4BU</t>
  </si>
  <si>
    <t>1/D/11/000168</t>
  </si>
  <si>
    <t>Redbridge Road, Crossways, DORCHESTER, DT2 DX</t>
  </si>
  <si>
    <t>6/2012/0228</t>
  </si>
  <si>
    <t>Redbridge Farm, Dolman's Hill, Lytchett Matravers, POOLE, BH16 6HP</t>
  </si>
  <si>
    <t>6/2013/0446</t>
  </si>
  <si>
    <t>Tout Hill, Woolbridge, WAREHAM, BH20 6HH</t>
  </si>
  <si>
    <t>2/2013/0791/PLNG</t>
  </si>
  <si>
    <t>6/2014/0338</t>
  </si>
  <si>
    <t>3/14/0774/FUL</t>
  </si>
  <si>
    <t>Cross Roads Plantation, Ringwood Road, Alderholt, FORDINGBRIDGE, SP6 3DF</t>
  </si>
  <si>
    <t>1/D/13/001116</t>
  </si>
  <si>
    <t>Bourne Farm, Piddlehinton, DORCHESTER, DT2 7TU</t>
  </si>
  <si>
    <t>WD/D/14/002675</t>
  </si>
  <si>
    <t xml:space="preserve">Newlands Farm, Coldharbour, Chickerell, WEYMOUTH, DT3 4BG </t>
  </si>
  <si>
    <t>WD/D/14/002974</t>
  </si>
  <si>
    <t>Rampisham Down, Rampisham, DORCHESTER, DT2 0HS</t>
  </si>
  <si>
    <t>2/2015/0898/FUL</t>
  </si>
  <si>
    <t>Stalbridge Park Estate, Landshire Lane, STURMINSTER NEWTON, DT10 2SB</t>
  </si>
  <si>
    <t>WD/D/15/001708</t>
  </si>
  <si>
    <t>Land to North East of Galton Road, Galton, DORCHSTER, DT2 8BY</t>
  </si>
  <si>
    <t>WD/D/15/001856</t>
  </si>
  <si>
    <t>Holly Farm, Moreton Road, Owermoigne, DORCHESTER, DT2 HBZ</t>
  </si>
  <si>
    <t>WD/D/15/001858</t>
  </si>
  <si>
    <t>Land To East of Moreton Road, Owermoigne, DORCHESTER, DT2 H8T</t>
  </si>
  <si>
    <t>WD/D/15/001862</t>
  </si>
  <si>
    <t>Southern Counties Leisure, Long Ash Lane, Wardon Hill, DORCHESTER, DT2 9PW</t>
  </si>
  <si>
    <t>1/D/11/000453</t>
  </si>
  <si>
    <t>Wyld Meadow Farm, Pound Lane, Monkton Wyld, BRIDPORT, DT6 6DD (site at EX13 5UL)</t>
  </si>
  <si>
    <t>2/2011/0304/PLNG</t>
  </si>
  <si>
    <t>Park Farm, Iwerne Minster, BLANDFORD FORUM, DT11 8TP</t>
  </si>
  <si>
    <t>3/13/0948/FUL</t>
  </si>
  <si>
    <t>Henbury Quarry, Henbury Plantation, Old Market Road, Corfe Mullen, WIMBORNE, BH21 3QZ</t>
  </si>
  <si>
    <t>3/14/0956/FUL</t>
  </si>
  <si>
    <t>6/2013/0133</t>
  </si>
  <si>
    <t>1/D/13/001044</t>
  </si>
  <si>
    <t>2/2012/1042/PLNG</t>
  </si>
  <si>
    <t>2/2012/0253/PLNG</t>
  </si>
  <si>
    <t>Rudge Hill Farm, Rivers Corner, STURMINSTER NEWTON, DT10 2AB</t>
  </si>
  <si>
    <t>TOTAL</t>
  </si>
  <si>
    <t>MEAN</t>
  </si>
  <si>
    <t>ha per MW</t>
  </si>
  <si>
    <t xml:space="preserve">Bere Road (Oaklands Plantation) Coldharbour, WAREHAM, BH20 7PA </t>
  </si>
  <si>
    <r>
      <rPr>
        <i/>
        <sz val="10"/>
        <color theme="1"/>
        <rFont val="Arial"/>
        <family val="2"/>
      </rPr>
      <t xml:space="preserve">for </t>
    </r>
    <r>
      <rPr>
        <sz val="10"/>
        <color theme="1"/>
        <rFont val="Arial"/>
        <family val="2"/>
      </rPr>
      <t>Dorset CPRE</t>
    </r>
  </si>
  <si>
    <t>David Peacock BSc(Eng) ARSM DIC MAIME PhD</t>
  </si>
  <si>
    <t>22 April 2026</t>
  </si>
  <si>
    <t>Woodtown Farm, 390 Christchurch Road, West Parley, FERNDOWN, BH22 8SW</t>
  </si>
  <si>
    <t>Manor Farm, Saint Michael's Road, VERWOOD, BH31 6JA</t>
  </si>
  <si>
    <t>Manor Farm, Church Road, Silton, GILLINGHAM, SP8 5PR</t>
  </si>
  <si>
    <t>Purbeck</t>
  </si>
  <si>
    <t>West Dorset</t>
  </si>
  <si>
    <t>North Dorset</t>
  </si>
  <si>
    <t>East Dorset</t>
  </si>
  <si>
    <t xml:space="preserve">Land NORTH of North Fossil Farm, Dorchester Road, East Knighton, DORCHESTER, DT2 8DB </t>
  </si>
  <si>
    <t>Past District Council</t>
  </si>
  <si>
    <t>Address for Development Site</t>
  </si>
  <si>
    <t xml:space="preserve">Littleton Farm, Blandford Saint Mary, BLANDFORD FORUM, DT11 9NB </t>
  </si>
  <si>
    <t>Galton Manor Farm, Galton, DORCHESTER, DT2 8BZ</t>
  </si>
  <si>
    <t>Slaughtergate Farm, Slaughtergate, GILLINGHAM, SP8 5NH</t>
  </si>
  <si>
    <t>OSGR for Site</t>
  </si>
  <si>
    <t>Installation Commissioned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</si>
</sst>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F800]dddd\,\ mmmm\ dd\,\ yyyy"/>
    <numFmt numFmtId="166" formatCode="0.0000"/>
    <numFmt numFmtId="167" formatCode="0.0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auto="1"/>
      </right>
      <top style="thin">
        <color theme="1" tint="0.34998626667073579"/>
      </top>
      <bottom/>
      <diagonal/>
    </border>
    <border>
      <left/>
      <right style="thin">
        <color theme="4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4" fillId="2" borderId="1" applyProtection="0">
      <alignment horizontal="left" vertical="center" wrapText="1"/>
    </xf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8" xfId="1" applyFont="1" applyFill="1" applyBorder="1" applyAlignment="1">
      <alignment horizontal="center" vertical="center" wrapText="1"/>
    </xf>
    <xf numFmtId="0" fontId="5" fillId="0" borderId="1" xfId="1" applyFont="1" applyFill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4" fontId="1" fillId="0" borderId="10" xfId="0" applyNumberFormat="1" applyFont="1" applyBorder="1"/>
    <xf numFmtId="164" fontId="1" fillId="0" borderId="10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 vertical="center"/>
    </xf>
    <xf numFmtId="0" fontId="1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4" borderId="10" xfId="0" applyFont="1" applyFill="1" applyBorder="1" applyAlignment="1">
      <alignment horizontal="center"/>
    </xf>
    <xf numFmtId="0" fontId="9" fillId="0" borderId="10" xfId="2" applyFont="1" applyBorder="1" applyAlignment="1">
      <alignment horizontal="left" vertical="center"/>
    </xf>
    <xf numFmtId="14" fontId="6" fillId="0" borderId="10" xfId="0" applyNumberFormat="1" applyFont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165" fontId="7" fillId="0" borderId="10" xfId="2" applyNumberFormat="1" applyFont="1" applyBorder="1" applyAlignment="1">
      <alignment horizontal="left" vertical="center"/>
    </xf>
    <xf numFmtId="165" fontId="9" fillId="0" borderId="10" xfId="3" applyNumberFormat="1" applyFont="1" applyBorder="1" applyAlignment="1">
      <alignment horizontal="left" vertical="center"/>
    </xf>
    <xf numFmtId="0" fontId="10" fillId="0" borderId="10" xfId="2" applyFont="1" applyBorder="1" applyAlignment="1">
      <alignment horizontal="left" vertical="center"/>
    </xf>
    <xf numFmtId="0" fontId="6" fillId="0" borderId="0" xfId="0" applyFont="1"/>
    <xf numFmtId="165" fontId="9" fillId="0" borderId="10" xfId="2" applyNumberFormat="1" applyFont="1" applyBorder="1" applyAlignment="1">
      <alignment horizontal="left" vertical="center"/>
    </xf>
    <xf numFmtId="165" fontId="11" fillId="0" borderId="10" xfId="2" applyNumberFormat="1" applyFont="1" applyBorder="1" applyAlignment="1">
      <alignment horizontal="left" vertical="center"/>
    </xf>
    <xf numFmtId="2" fontId="1" fillId="0" borderId="10" xfId="0" applyNumberFormat="1" applyFont="1" applyBorder="1"/>
    <xf numFmtId="0" fontId="4" fillId="2" borderId="1" xfId="1" applyAlignment="1">
      <alignment horizontal="center" vertical="center" wrapText="1"/>
    </xf>
    <xf numFmtId="0" fontId="0" fillId="5" borderId="0" xfId="0" applyFill="1"/>
    <xf numFmtId="4" fontId="0" fillId="0" borderId="0" xfId="0" applyNumberFormat="1" applyAlignment="1">
      <alignment horizontal="left"/>
    </xf>
    <xf numFmtId="49" fontId="0" fillId="0" borderId="0" xfId="0" applyNumberFormat="1"/>
    <xf numFmtId="0" fontId="1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6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8" fillId="0" borderId="10" xfId="0" applyNumberFormat="1" applyFont="1" applyBorder="1" applyAlignment="1">
      <alignment horizontal="right" vertical="center"/>
    </xf>
    <xf numFmtId="2" fontId="6" fillId="0" borderId="10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/>
    </xf>
    <xf numFmtId="166" fontId="6" fillId="0" borderId="10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0" fontId="0" fillId="0" borderId="12" xfId="0" applyBorder="1" applyAlignment="1">
      <alignment horizontal="right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0" fillId="0" borderId="0" xfId="0"/>
    <xf numFmtId="0" fontId="5" fillId="0" borderId="2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11" xfId="0" applyFont="1" applyBorder="1" applyAlignment="1">
      <alignment horizontal="right" vertical="center"/>
    </xf>
  </cellXfs>
  <cellStyles count="4">
    <cellStyle name="Normal" xfId="0" builtinId="0"/>
    <cellStyle name="Normal 23" xfId="2" xr:uid="{00000000-0005-0000-0000-000001000000}"/>
    <cellStyle name="Normal 24" xfId="3" xr:uid="{00000000-0005-0000-0000-000002000000}"/>
    <cellStyle name="Row Header" xfId="1" xr:uid="{00000000-0005-0000-0000-000003000000}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77"/>
  <sheetViews>
    <sheetView tabSelected="1" topLeftCell="A25" workbookViewId="0">
      <selection activeCell="E55" sqref="E55"/>
    </sheetView>
  </sheetViews>
  <sheetFormatPr defaultColWidth="6.1796875" defaultRowHeight="12.5" x14ac:dyDescent="0.25"/>
  <cols>
    <col min="1" max="1" width="4.90625" style="4" customWidth="1"/>
    <col min="2" max="2" width="6" style="4" customWidth="1"/>
    <col min="3" max="3" width="13.453125" style="4" customWidth="1"/>
    <col min="4" max="5" width="7" style="4" customWidth="1"/>
    <col min="6" max="6" width="15" style="4" customWidth="1"/>
    <col min="7" max="7" width="61.26953125" style="39" customWidth="1"/>
    <col min="8" max="8" width="9.81640625" style="4" customWidth="1"/>
    <col min="9" max="9" width="7.90625" style="4" customWidth="1"/>
    <col min="10" max="10" width="6.6328125" style="5" customWidth="1"/>
    <col min="11" max="11" width="7.54296875" style="4" customWidth="1"/>
    <col min="12" max="12" width="8.08984375" customWidth="1"/>
    <col min="13" max="14" width="8.08984375" bestFit="1" customWidth="1"/>
    <col min="15" max="15" width="10.1796875" customWidth="1"/>
    <col min="16" max="16" width="10.08984375" style="4" customWidth="1"/>
    <col min="17" max="17" width="12.26953125" style="4" customWidth="1"/>
    <col min="18" max="18" width="10.90625" style="4" customWidth="1"/>
    <col min="19" max="24" width="10.08984375" customWidth="1"/>
    <col min="25" max="25" width="9.453125" bestFit="1" customWidth="1"/>
    <col min="26" max="26" width="12" bestFit="1" customWidth="1"/>
    <col min="27" max="27" width="15.54296875" bestFit="1" customWidth="1"/>
    <col min="28" max="28" width="49.08984375" bestFit="1" customWidth="1"/>
    <col min="29" max="29" width="42.08984375" bestFit="1" customWidth="1"/>
    <col min="30" max="30" width="90.6328125" bestFit="1" customWidth="1"/>
    <col min="31" max="31" width="37.81640625" bestFit="1" customWidth="1"/>
    <col min="32" max="32" width="5.54296875" bestFit="1" customWidth="1"/>
    <col min="33" max="33" width="45.6328125" bestFit="1" customWidth="1"/>
    <col min="34" max="34" width="13.453125" bestFit="1" customWidth="1"/>
    <col min="35" max="35" width="11.36328125" bestFit="1" customWidth="1"/>
    <col min="36" max="36" width="10.81640625" bestFit="1" customWidth="1"/>
    <col min="37" max="37" width="9.1796875" bestFit="1" customWidth="1"/>
    <col min="38" max="38" width="8.36328125" bestFit="1" customWidth="1"/>
    <col min="39" max="39" width="9.81640625" bestFit="1" customWidth="1"/>
    <col min="40" max="40" width="10.90625" bestFit="1" customWidth="1"/>
    <col min="41" max="41" width="17.90625" bestFit="1" customWidth="1"/>
    <col min="42" max="42" width="9.54296875" bestFit="1" customWidth="1"/>
    <col min="43" max="43" width="10.81640625" bestFit="1" customWidth="1"/>
    <col min="44" max="44" width="26.36328125" bestFit="1" customWidth="1"/>
    <col min="45" max="45" width="23.81640625" bestFit="1" customWidth="1"/>
    <col min="46" max="46" width="15.1796875" bestFit="1" customWidth="1"/>
    <col min="47" max="47" width="90.6328125" bestFit="1" customWidth="1"/>
    <col min="48" max="48" width="32.1796875" bestFit="1" customWidth="1"/>
    <col min="49" max="49" width="11" bestFit="1" customWidth="1"/>
    <col min="50" max="50" width="8.36328125" bestFit="1" customWidth="1"/>
    <col min="51" max="51" width="10.08984375" bestFit="1" customWidth="1"/>
    <col min="52" max="52" width="9.81640625" bestFit="1" customWidth="1"/>
    <col min="53" max="53" width="8.36328125" bestFit="1" customWidth="1"/>
    <col min="54" max="54" width="8.6328125" bestFit="1" customWidth="1"/>
    <col min="55" max="55" width="23.36328125" bestFit="1" customWidth="1"/>
    <col min="56" max="56" width="21.36328125" bestFit="1" customWidth="1"/>
    <col min="57" max="57" width="15.08984375" bestFit="1" customWidth="1"/>
    <col min="58" max="58" width="12" bestFit="1" customWidth="1"/>
    <col min="59" max="59" width="11" bestFit="1" customWidth="1"/>
    <col min="60" max="60" width="15.6328125" bestFit="1" customWidth="1"/>
    <col min="61" max="61" width="15.453125" bestFit="1" customWidth="1"/>
    <col min="62" max="62" width="11.6328125" bestFit="1" customWidth="1"/>
    <col min="63" max="63" width="8.453125" bestFit="1" customWidth="1"/>
    <col min="64" max="64" width="6.453125" bestFit="1" customWidth="1"/>
    <col min="65" max="65" width="10.08984375" bestFit="1" customWidth="1"/>
    <col min="66" max="66" width="13.36328125" bestFit="1" customWidth="1"/>
    <col min="67" max="67" width="11" bestFit="1" customWidth="1"/>
    <col min="68" max="68" width="11.453125" bestFit="1" customWidth="1"/>
    <col min="69" max="69" width="14.54296875" bestFit="1" customWidth="1"/>
    <col min="70" max="70" width="10.08984375" bestFit="1" customWidth="1"/>
    <col min="71" max="71" width="9.36328125" bestFit="1" customWidth="1"/>
    <col min="72" max="72" width="9.36328125" style="4" bestFit="1" customWidth="1"/>
    <col min="73" max="16384" width="6.1796875" style="4"/>
  </cols>
  <sheetData>
    <row r="1" spans="1:71" s="1" customFormat="1" ht="15.5" x14ac:dyDescent="0.35">
      <c r="A1" s="37" t="s">
        <v>0</v>
      </c>
      <c r="G1" s="38"/>
      <c r="J1" s="2"/>
      <c r="L1" s="3"/>
      <c r="M1" s="3"/>
      <c r="N1" s="3"/>
      <c r="O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6" customHeight="1" x14ac:dyDescent="0.25"/>
    <row r="3" spans="1:71" s="7" customFormat="1" ht="12.75" customHeight="1" x14ac:dyDescent="0.25">
      <c r="A3" s="54" t="s">
        <v>1</v>
      </c>
      <c r="B3" s="54" t="s">
        <v>2</v>
      </c>
      <c r="C3" s="54" t="s">
        <v>3</v>
      </c>
      <c r="D3" s="59" t="s">
        <v>128</v>
      </c>
      <c r="E3" s="60"/>
      <c r="F3" s="54" t="s">
        <v>4</v>
      </c>
      <c r="G3" s="57" t="s">
        <v>124</v>
      </c>
      <c r="H3" s="54" t="s">
        <v>123</v>
      </c>
      <c r="I3" s="54" t="s">
        <v>5</v>
      </c>
      <c r="J3" s="54" t="s">
        <v>6</v>
      </c>
      <c r="K3" s="54" t="s">
        <v>7</v>
      </c>
      <c r="L3" s="63" t="s">
        <v>8</v>
      </c>
      <c r="M3" s="64"/>
      <c r="N3" s="65"/>
      <c r="O3" s="54" t="s">
        <v>9</v>
      </c>
      <c r="P3" s="54" t="s">
        <v>10</v>
      </c>
      <c r="Q3" s="61" t="s">
        <v>129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 s="6"/>
    </row>
    <row r="4" spans="1:71" s="7" customFormat="1" ht="20" customHeight="1" x14ac:dyDescent="0.25">
      <c r="A4" s="55"/>
      <c r="B4" s="55"/>
      <c r="C4" s="55"/>
      <c r="D4" s="8" t="s">
        <v>11</v>
      </c>
      <c r="E4" s="8" t="s">
        <v>12</v>
      </c>
      <c r="F4" s="55"/>
      <c r="G4" s="58"/>
      <c r="H4" s="55"/>
      <c r="I4" s="55"/>
      <c r="J4" s="55"/>
      <c r="K4" s="55"/>
      <c r="L4" s="8" t="s">
        <v>13</v>
      </c>
      <c r="M4" s="8" t="s">
        <v>14</v>
      </c>
      <c r="N4" s="8" t="s">
        <v>15</v>
      </c>
      <c r="O4" s="55"/>
      <c r="P4" s="55"/>
      <c r="Q4" s="62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 s="9"/>
    </row>
    <row r="5" spans="1:71" ht="13.25" customHeight="1" x14ac:dyDescent="0.25">
      <c r="A5" s="10">
        <f t="shared" ref="A5:A36" si="0">A4+1</f>
        <v>1</v>
      </c>
      <c r="B5" s="11">
        <v>19146</v>
      </c>
      <c r="C5" s="12" t="s">
        <v>16</v>
      </c>
      <c r="D5" s="13">
        <v>358784</v>
      </c>
      <c r="E5" s="13">
        <v>109842</v>
      </c>
      <c r="F5" s="14" t="s">
        <v>17</v>
      </c>
      <c r="G5" s="15" t="s">
        <v>18</v>
      </c>
      <c r="H5" s="41" t="s">
        <v>119</v>
      </c>
      <c r="I5" s="45">
        <v>40</v>
      </c>
      <c r="J5" s="48">
        <v>0.12039999999999999</v>
      </c>
      <c r="K5" s="16">
        <f t="shared" ref="K5:K36" si="1">I5*365*24*J5/1000</f>
        <v>42.188159999999996</v>
      </c>
      <c r="L5" s="16">
        <f t="shared" ref="L5:L36" si="2">I5*1000000*4*1.61*0.861/250/10000</f>
        <v>88.717440000000011</v>
      </c>
      <c r="M5" s="16">
        <f t="shared" ref="M5:M36" si="3">L5*2.47105</f>
        <v>219.22523011200002</v>
      </c>
      <c r="N5" s="17">
        <f t="shared" ref="N5:N36" si="4">L5*10000/67.5/105</f>
        <v>125.17451851851854</v>
      </c>
      <c r="O5" s="18">
        <v>45888</v>
      </c>
      <c r="P5" s="13"/>
      <c r="Q5" s="19"/>
      <c r="R5"/>
      <c r="BS5" s="4"/>
    </row>
    <row r="6" spans="1:71" ht="13.25" customHeight="1" x14ac:dyDescent="0.25">
      <c r="A6" s="10">
        <f t="shared" si="0"/>
        <v>2</v>
      </c>
      <c r="B6" s="11">
        <v>16914</v>
      </c>
      <c r="C6" s="15" t="s">
        <v>19</v>
      </c>
      <c r="D6" s="20">
        <v>386151</v>
      </c>
      <c r="E6" s="20">
        <v>124127</v>
      </c>
      <c r="F6" s="14" t="s">
        <v>17</v>
      </c>
      <c r="G6" s="15" t="s">
        <v>20</v>
      </c>
      <c r="H6" s="42" t="s">
        <v>120</v>
      </c>
      <c r="I6" s="46">
        <v>12</v>
      </c>
      <c r="J6" s="48">
        <v>0.12039999999999999</v>
      </c>
      <c r="K6" s="16">
        <f t="shared" si="1"/>
        <v>12.656447999999999</v>
      </c>
      <c r="L6" s="16">
        <f t="shared" si="2"/>
        <v>26.615232000000002</v>
      </c>
      <c r="M6" s="16">
        <f t="shared" si="3"/>
        <v>65.767569033600012</v>
      </c>
      <c r="N6" s="17">
        <f t="shared" si="4"/>
        <v>37.552355555555557</v>
      </c>
      <c r="O6" s="18">
        <v>45867</v>
      </c>
      <c r="P6" s="18"/>
      <c r="Q6" s="19"/>
      <c r="R6"/>
      <c r="BS6" s="4"/>
    </row>
    <row r="7" spans="1:71" ht="13.25" customHeight="1" x14ac:dyDescent="0.25">
      <c r="A7" s="10">
        <f t="shared" si="0"/>
        <v>3</v>
      </c>
      <c r="B7" s="11">
        <v>8505</v>
      </c>
      <c r="C7" s="21" t="s">
        <v>21</v>
      </c>
      <c r="D7" s="11">
        <v>382223</v>
      </c>
      <c r="E7" s="11">
        <v>125442</v>
      </c>
      <c r="F7" s="22" t="s">
        <v>22</v>
      </c>
      <c r="G7" s="23" t="s">
        <v>23</v>
      </c>
      <c r="H7" s="42" t="s">
        <v>120</v>
      </c>
      <c r="I7" s="46">
        <v>49.9</v>
      </c>
      <c r="J7" s="48">
        <v>0.12039999999999999</v>
      </c>
      <c r="K7" s="16">
        <f t="shared" si="1"/>
        <v>52.629729599999997</v>
      </c>
      <c r="L7" s="16">
        <f t="shared" si="2"/>
        <v>110.6750064</v>
      </c>
      <c r="M7" s="16">
        <f t="shared" si="3"/>
        <v>273.48347456471998</v>
      </c>
      <c r="N7" s="17">
        <f t="shared" si="4"/>
        <v>156.15521185185187</v>
      </c>
      <c r="O7" s="24">
        <v>44379</v>
      </c>
      <c r="P7" s="24">
        <v>44970</v>
      </c>
      <c r="Q7" s="24"/>
      <c r="R7"/>
      <c r="BS7" s="4"/>
    </row>
    <row r="8" spans="1:71" ht="13.25" customHeight="1" x14ac:dyDescent="0.25">
      <c r="A8" s="10">
        <f t="shared" si="0"/>
        <v>4</v>
      </c>
      <c r="B8" s="11">
        <v>8828</v>
      </c>
      <c r="C8" s="21" t="s">
        <v>24</v>
      </c>
      <c r="D8" s="11">
        <v>380002</v>
      </c>
      <c r="E8" s="11">
        <v>85325</v>
      </c>
      <c r="F8" s="22" t="s">
        <v>22</v>
      </c>
      <c r="G8" s="23" t="s">
        <v>122</v>
      </c>
      <c r="H8" s="40" t="s">
        <v>118</v>
      </c>
      <c r="I8" s="46">
        <v>40</v>
      </c>
      <c r="J8" s="48">
        <v>0.12039999999999999</v>
      </c>
      <c r="K8" s="16">
        <f t="shared" si="1"/>
        <v>42.188159999999996</v>
      </c>
      <c r="L8" s="16">
        <f t="shared" si="2"/>
        <v>88.717440000000011</v>
      </c>
      <c r="M8" s="16">
        <f t="shared" si="3"/>
        <v>219.22523011200002</v>
      </c>
      <c r="N8" s="17">
        <f t="shared" si="4"/>
        <v>125.17451851851854</v>
      </c>
      <c r="O8" s="24">
        <v>44217</v>
      </c>
      <c r="P8" s="24">
        <v>44573</v>
      </c>
      <c r="Q8" s="24"/>
      <c r="R8"/>
      <c r="BS8" s="4"/>
    </row>
    <row r="9" spans="1:71" ht="13.25" customHeight="1" x14ac:dyDescent="0.25">
      <c r="A9" s="10">
        <f t="shared" si="0"/>
        <v>5</v>
      </c>
      <c r="B9" s="11">
        <v>7817</v>
      </c>
      <c r="C9" s="21" t="s">
        <v>25</v>
      </c>
      <c r="D9" s="11">
        <v>363744</v>
      </c>
      <c r="E9" s="11">
        <v>111132</v>
      </c>
      <c r="F9" s="22" t="s">
        <v>22</v>
      </c>
      <c r="G9" s="23" t="s">
        <v>26</v>
      </c>
      <c r="H9" s="41" t="s">
        <v>119</v>
      </c>
      <c r="I9" s="46">
        <v>35</v>
      </c>
      <c r="J9" s="48">
        <v>0.12039999999999999</v>
      </c>
      <c r="K9" s="16">
        <f t="shared" si="1"/>
        <v>36.914639999999999</v>
      </c>
      <c r="L9" s="16">
        <f t="shared" si="2"/>
        <v>77.627759999999995</v>
      </c>
      <c r="M9" s="16">
        <f t="shared" si="3"/>
        <v>191.822076348</v>
      </c>
      <c r="N9" s="17">
        <f t="shared" si="4"/>
        <v>109.52770370370371</v>
      </c>
      <c r="O9" s="24">
        <v>43822</v>
      </c>
      <c r="P9" s="24">
        <v>44538</v>
      </c>
      <c r="Q9" s="19"/>
      <c r="R9"/>
      <c r="BS9" s="4"/>
    </row>
    <row r="10" spans="1:71" ht="13.25" customHeight="1" x14ac:dyDescent="0.25">
      <c r="A10" s="10">
        <f t="shared" si="0"/>
        <v>6</v>
      </c>
      <c r="B10" s="11">
        <v>9481</v>
      </c>
      <c r="C10" s="21" t="s">
        <v>27</v>
      </c>
      <c r="D10" s="11">
        <v>347252</v>
      </c>
      <c r="E10" s="11">
        <v>107627</v>
      </c>
      <c r="F10" s="22" t="s">
        <v>22</v>
      </c>
      <c r="G10" s="23" t="s">
        <v>28</v>
      </c>
      <c r="H10" s="41" t="s">
        <v>119</v>
      </c>
      <c r="I10" s="46">
        <v>32</v>
      </c>
      <c r="J10" s="48">
        <v>0.12039999999999999</v>
      </c>
      <c r="K10" s="16">
        <f t="shared" si="1"/>
        <v>33.750527999999996</v>
      </c>
      <c r="L10" s="16">
        <f t="shared" si="2"/>
        <v>70.973951999999997</v>
      </c>
      <c r="M10" s="16">
        <f t="shared" si="3"/>
        <v>175.38018408959999</v>
      </c>
      <c r="N10" s="17">
        <f t="shared" si="4"/>
        <v>100.13961481481482</v>
      </c>
      <c r="O10" s="24">
        <v>44421</v>
      </c>
      <c r="P10" s="24">
        <v>44950</v>
      </c>
      <c r="Q10" s="24"/>
      <c r="R10"/>
      <c r="BS10" s="4"/>
    </row>
    <row r="11" spans="1:71" ht="13.25" customHeight="1" x14ac:dyDescent="0.25">
      <c r="A11" s="10">
        <f t="shared" si="0"/>
        <v>7</v>
      </c>
      <c r="B11" s="11">
        <v>11197</v>
      </c>
      <c r="C11" s="21" t="s">
        <v>29</v>
      </c>
      <c r="D11" s="11">
        <v>377725</v>
      </c>
      <c r="E11" s="11">
        <v>85132</v>
      </c>
      <c r="F11" s="22" t="s">
        <v>22</v>
      </c>
      <c r="G11" s="23" t="s">
        <v>126</v>
      </c>
      <c r="H11" s="41" t="s">
        <v>119</v>
      </c>
      <c r="I11" s="46">
        <v>30</v>
      </c>
      <c r="J11" s="48">
        <v>0.12039999999999999</v>
      </c>
      <c r="K11" s="16">
        <f t="shared" si="1"/>
        <v>31.641119999999997</v>
      </c>
      <c r="L11" s="16">
        <f t="shared" si="2"/>
        <v>66.538080000000008</v>
      </c>
      <c r="M11" s="16">
        <f t="shared" si="3"/>
        <v>164.41892258400003</v>
      </c>
      <c r="N11" s="17">
        <f t="shared" si="4"/>
        <v>93.88088888888889</v>
      </c>
      <c r="O11" s="24">
        <v>44664</v>
      </c>
      <c r="P11" s="24">
        <v>45015</v>
      </c>
      <c r="Q11" s="24"/>
      <c r="R11"/>
      <c r="BS11" s="4"/>
    </row>
    <row r="12" spans="1:71" ht="13.25" customHeight="1" x14ac:dyDescent="0.25">
      <c r="A12" s="10">
        <f t="shared" si="0"/>
        <v>8</v>
      </c>
      <c r="B12" s="11">
        <v>14287</v>
      </c>
      <c r="C12" s="21" t="s">
        <v>30</v>
      </c>
      <c r="D12" s="11">
        <v>404672</v>
      </c>
      <c r="E12" s="11">
        <v>108298</v>
      </c>
      <c r="F12" s="22" t="s">
        <v>22</v>
      </c>
      <c r="G12" s="23" t="s">
        <v>31</v>
      </c>
      <c r="H12" s="43" t="s">
        <v>121</v>
      </c>
      <c r="I12" s="46">
        <v>30</v>
      </c>
      <c r="J12" s="48">
        <v>0.12039999999999999</v>
      </c>
      <c r="K12" s="16">
        <f t="shared" si="1"/>
        <v>31.641119999999997</v>
      </c>
      <c r="L12" s="16">
        <f t="shared" si="2"/>
        <v>66.538080000000008</v>
      </c>
      <c r="M12" s="16">
        <f t="shared" si="3"/>
        <v>164.41892258400003</v>
      </c>
      <c r="N12" s="17">
        <f t="shared" si="4"/>
        <v>93.88088888888889</v>
      </c>
      <c r="O12" s="24">
        <v>45092</v>
      </c>
      <c r="P12" s="24">
        <v>45784</v>
      </c>
      <c r="Q12" s="24"/>
      <c r="R12"/>
      <c r="BS12" s="4"/>
    </row>
    <row r="13" spans="1:71" ht="13.25" customHeight="1" x14ac:dyDescent="0.25">
      <c r="A13" s="10">
        <f t="shared" si="0"/>
        <v>9</v>
      </c>
      <c r="B13" s="11">
        <v>14508</v>
      </c>
      <c r="C13" s="21" t="s">
        <v>32</v>
      </c>
      <c r="D13" s="11">
        <v>371610</v>
      </c>
      <c r="E13" s="11">
        <v>108186</v>
      </c>
      <c r="F13" s="22" t="s">
        <v>22</v>
      </c>
      <c r="G13" s="23" t="s">
        <v>33</v>
      </c>
      <c r="H13" s="42" t="s">
        <v>120</v>
      </c>
      <c r="I13" s="46">
        <v>30</v>
      </c>
      <c r="J13" s="48">
        <v>0.12039999999999999</v>
      </c>
      <c r="K13" s="16">
        <f t="shared" si="1"/>
        <v>31.641119999999997</v>
      </c>
      <c r="L13" s="16">
        <f t="shared" si="2"/>
        <v>66.538080000000008</v>
      </c>
      <c r="M13" s="16">
        <f t="shared" si="3"/>
        <v>164.41892258400003</v>
      </c>
      <c r="N13" s="17">
        <f t="shared" si="4"/>
        <v>93.88088888888889</v>
      </c>
      <c r="O13" s="24">
        <v>44301</v>
      </c>
      <c r="P13" s="24">
        <v>45306</v>
      </c>
      <c r="Q13" s="19"/>
      <c r="R13"/>
      <c r="BS13" s="4"/>
    </row>
    <row r="14" spans="1:71" ht="13.25" customHeight="1" x14ac:dyDescent="0.25">
      <c r="A14" s="10">
        <f t="shared" si="0"/>
        <v>10</v>
      </c>
      <c r="B14" s="11">
        <v>11698</v>
      </c>
      <c r="C14" s="21" t="s">
        <v>34</v>
      </c>
      <c r="D14" s="11">
        <v>403221</v>
      </c>
      <c r="E14" s="11">
        <v>108856</v>
      </c>
      <c r="F14" s="22" t="s">
        <v>22</v>
      </c>
      <c r="G14" s="23" t="s">
        <v>35</v>
      </c>
      <c r="H14" s="43" t="s">
        <v>121</v>
      </c>
      <c r="I14" s="46">
        <v>19</v>
      </c>
      <c r="J14" s="48">
        <v>0.12039999999999999</v>
      </c>
      <c r="K14" s="16">
        <f t="shared" si="1"/>
        <v>20.039376000000001</v>
      </c>
      <c r="L14" s="16">
        <f t="shared" si="2"/>
        <v>42.140784000000004</v>
      </c>
      <c r="M14" s="16">
        <f t="shared" si="3"/>
        <v>104.13198430320001</v>
      </c>
      <c r="N14" s="17">
        <f t="shared" si="4"/>
        <v>59.457896296296298</v>
      </c>
      <c r="O14" s="24">
        <v>45062</v>
      </c>
      <c r="P14" s="24">
        <v>45784</v>
      </c>
      <c r="Q14" s="24"/>
      <c r="R14"/>
      <c r="BS14" s="4"/>
    </row>
    <row r="15" spans="1:71" ht="13.25" customHeight="1" x14ac:dyDescent="0.25">
      <c r="A15" s="10">
        <f t="shared" si="0"/>
        <v>11</v>
      </c>
      <c r="B15" s="11">
        <v>8461</v>
      </c>
      <c r="C15" s="21" t="s">
        <v>36</v>
      </c>
      <c r="D15" s="11">
        <v>384009</v>
      </c>
      <c r="E15" s="11">
        <v>100312</v>
      </c>
      <c r="F15" s="22" t="s">
        <v>22</v>
      </c>
      <c r="G15" s="23" t="s">
        <v>37</v>
      </c>
      <c r="H15" s="42" t="s">
        <v>120</v>
      </c>
      <c r="I15" s="46">
        <v>15</v>
      </c>
      <c r="J15" s="48">
        <v>0.12039999999999999</v>
      </c>
      <c r="K15" s="16">
        <f t="shared" si="1"/>
        <v>15.820559999999999</v>
      </c>
      <c r="L15" s="16">
        <f t="shared" si="2"/>
        <v>33.269040000000004</v>
      </c>
      <c r="M15" s="16">
        <f t="shared" si="3"/>
        <v>82.209461292000015</v>
      </c>
      <c r="N15" s="17">
        <f t="shared" si="4"/>
        <v>46.940444444444445</v>
      </c>
      <c r="O15" s="24">
        <v>44404</v>
      </c>
      <c r="P15" s="24">
        <v>44587</v>
      </c>
      <c r="Q15" s="24"/>
      <c r="R15"/>
      <c r="BS15" s="4"/>
    </row>
    <row r="16" spans="1:71" ht="13.25" customHeight="1" x14ac:dyDescent="0.25">
      <c r="A16" s="10">
        <f t="shared" si="0"/>
        <v>12</v>
      </c>
      <c r="B16" s="11">
        <v>9360</v>
      </c>
      <c r="C16" s="21" t="s">
        <v>38</v>
      </c>
      <c r="D16" s="11">
        <v>390129</v>
      </c>
      <c r="E16" s="11">
        <v>101525</v>
      </c>
      <c r="F16" s="25" t="s">
        <v>39</v>
      </c>
      <c r="G16" s="26" t="s">
        <v>40</v>
      </c>
      <c r="H16" s="42" t="s">
        <v>120</v>
      </c>
      <c r="I16" s="46">
        <v>40</v>
      </c>
      <c r="J16" s="48">
        <v>0.12039999999999999</v>
      </c>
      <c r="K16" s="16">
        <f t="shared" si="1"/>
        <v>42.188159999999996</v>
      </c>
      <c r="L16" s="16">
        <f t="shared" si="2"/>
        <v>88.717440000000011</v>
      </c>
      <c r="M16" s="16">
        <f t="shared" si="3"/>
        <v>219.22523011200002</v>
      </c>
      <c r="N16" s="17">
        <f t="shared" si="4"/>
        <v>125.17451851851854</v>
      </c>
      <c r="O16" s="24">
        <v>43637</v>
      </c>
      <c r="P16" s="24">
        <v>44007</v>
      </c>
      <c r="Q16" s="24">
        <v>44911</v>
      </c>
      <c r="R16"/>
      <c r="BS16" s="4"/>
    </row>
    <row r="17" spans="1:71" ht="13.25" customHeight="1" x14ac:dyDescent="0.25">
      <c r="A17" s="10">
        <f t="shared" si="0"/>
        <v>13</v>
      </c>
      <c r="B17" s="11">
        <v>7929</v>
      </c>
      <c r="C17" s="21" t="s">
        <v>41</v>
      </c>
      <c r="D17" s="11">
        <v>357927</v>
      </c>
      <c r="E17" s="11">
        <v>112190</v>
      </c>
      <c r="F17" s="25" t="s">
        <v>39</v>
      </c>
      <c r="G17" s="23" t="s">
        <v>42</v>
      </c>
      <c r="H17" s="41" t="s">
        <v>119</v>
      </c>
      <c r="I17" s="46">
        <v>35</v>
      </c>
      <c r="J17" s="48">
        <v>0.12039999999999999</v>
      </c>
      <c r="K17" s="16">
        <f t="shared" si="1"/>
        <v>36.914639999999999</v>
      </c>
      <c r="L17" s="16">
        <f t="shared" si="2"/>
        <v>77.627759999999995</v>
      </c>
      <c r="M17" s="16">
        <f t="shared" si="3"/>
        <v>191.822076348</v>
      </c>
      <c r="N17" s="17">
        <f t="shared" si="4"/>
        <v>109.52770370370371</v>
      </c>
      <c r="O17" s="24">
        <v>43956</v>
      </c>
      <c r="P17" s="24">
        <v>44336</v>
      </c>
      <c r="Q17" s="24">
        <v>45901</v>
      </c>
      <c r="R17"/>
      <c r="BS17" s="4"/>
    </row>
    <row r="18" spans="1:71" ht="13.25" customHeight="1" x14ac:dyDescent="0.25">
      <c r="A18" s="10">
        <f t="shared" si="0"/>
        <v>14</v>
      </c>
      <c r="B18" s="11">
        <v>5659</v>
      </c>
      <c r="C18" s="21" t="s">
        <v>43</v>
      </c>
      <c r="D18" s="11">
        <v>387473</v>
      </c>
      <c r="E18" s="11">
        <v>87484</v>
      </c>
      <c r="F18" s="25" t="s">
        <v>39</v>
      </c>
      <c r="G18" s="27" t="s">
        <v>44</v>
      </c>
      <c r="H18" s="43" t="s">
        <v>121</v>
      </c>
      <c r="I18" s="46">
        <v>28.5</v>
      </c>
      <c r="J18" s="48">
        <v>0.12039999999999999</v>
      </c>
      <c r="K18" s="16">
        <f t="shared" si="1"/>
        <v>30.059063999999999</v>
      </c>
      <c r="L18" s="16">
        <f t="shared" si="2"/>
        <v>63.211176000000002</v>
      </c>
      <c r="M18" s="16">
        <f t="shared" si="3"/>
        <v>156.1979764548</v>
      </c>
      <c r="N18" s="17">
        <f t="shared" si="4"/>
        <v>89.186844444444446</v>
      </c>
      <c r="O18" s="24">
        <v>42235</v>
      </c>
      <c r="P18" s="24">
        <v>42305</v>
      </c>
      <c r="Q18" s="24">
        <v>45504</v>
      </c>
      <c r="R18"/>
      <c r="BS18" s="4"/>
    </row>
    <row r="19" spans="1:71" s="29" customFormat="1" ht="13.25" customHeight="1" x14ac:dyDescent="0.25">
      <c r="A19" s="10">
        <f t="shared" si="0"/>
        <v>15</v>
      </c>
      <c r="B19" s="11">
        <v>2109</v>
      </c>
      <c r="C19" s="21" t="s">
        <v>45</v>
      </c>
      <c r="D19" s="11">
        <v>408332</v>
      </c>
      <c r="E19" s="11">
        <v>107310</v>
      </c>
      <c r="F19" s="25" t="s">
        <v>39</v>
      </c>
      <c r="G19" s="28" t="s">
        <v>116</v>
      </c>
      <c r="H19" s="43" t="s">
        <v>121</v>
      </c>
      <c r="I19" s="46">
        <v>20.399999999999999</v>
      </c>
      <c r="J19" s="48">
        <v>0.12039999999999999</v>
      </c>
      <c r="K19" s="16">
        <f t="shared" si="1"/>
        <v>21.515961599999994</v>
      </c>
      <c r="L19" s="16">
        <f t="shared" si="2"/>
        <v>45.245894400000005</v>
      </c>
      <c r="M19" s="16">
        <f t="shared" si="3"/>
        <v>111.80486735712</v>
      </c>
      <c r="N19" s="17">
        <f t="shared" si="4"/>
        <v>63.839004444444441</v>
      </c>
      <c r="O19" s="24">
        <v>41744</v>
      </c>
      <c r="P19" s="24">
        <v>41851</v>
      </c>
      <c r="Q19" s="24">
        <v>42060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</row>
    <row r="20" spans="1:71" ht="13.25" customHeight="1" x14ac:dyDescent="0.25">
      <c r="A20" s="10">
        <f t="shared" si="0"/>
        <v>16</v>
      </c>
      <c r="B20" s="11">
        <v>1761</v>
      </c>
      <c r="C20" s="21" t="s">
        <v>46</v>
      </c>
      <c r="D20" s="11">
        <v>409618</v>
      </c>
      <c r="E20" s="11">
        <v>105289</v>
      </c>
      <c r="F20" s="25" t="s">
        <v>39</v>
      </c>
      <c r="G20" s="26" t="s">
        <v>47</v>
      </c>
      <c r="H20" s="43" t="s">
        <v>121</v>
      </c>
      <c r="I20" s="46">
        <v>13.2</v>
      </c>
      <c r="J20" s="48">
        <v>0.12039999999999999</v>
      </c>
      <c r="K20" s="16">
        <f t="shared" si="1"/>
        <v>13.922092799999998</v>
      </c>
      <c r="L20" s="16">
        <f t="shared" si="2"/>
        <v>29.276755200000004</v>
      </c>
      <c r="M20" s="16">
        <f t="shared" si="3"/>
        <v>72.344325936960004</v>
      </c>
      <c r="N20" s="17">
        <f t="shared" si="4"/>
        <v>41.307591111111115</v>
      </c>
      <c r="O20" s="24">
        <v>41422</v>
      </c>
      <c r="P20" s="24">
        <v>41555</v>
      </c>
      <c r="Q20" s="24">
        <v>41699</v>
      </c>
      <c r="R20"/>
      <c r="BS20" s="4"/>
    </row>
    <row r="21" spans="1:71" s="29" customFormat="1" ht="13.25" customHeight="1" x14ac:dyDescent="0.25">
      <c r="A21" s="10">
        <f t="shared" si="0"/>
        <v>17</v>
      </c>
      <c r="B21" s="11">
        <v>2086</v>
      </c>
      <c r="C21" s="21" t="s">
        <v>48</v>
      </c>
      <c r="D21" s="11">
        <v>407075</v>
      </c>
      <c r="E21" s="11">
        <v>106873</v>
      </c>
      <c r="F21" s="25" t="s">
        <v>39</v>
      </c>
      <c r="G21" s="30" t="s">
        <v>49</v>
      </c>
      <c r="H21" s="43" t="s">
        <v>121</v>
      </c>
      <c r="I21" s="46">
        <v>13</v>
      </c>
      <c r="J21" s="48">
        <v>0.12039999999999999</v>
      </c>
      <c r="K21" s="16">
        <f t="shared" si="1"/>
        <v>13.711152</v>
      </c>
      <c r="L21" s="16">
        <f t="shared" si="2"/>
        <v>28.833168000000001</v>
      </c>
      <c r="M21" s="16">
        <f t="shared" si="3"/>
        <v>71.248199786399994</v>
      </c>
      <c r="N21" s="17">
        <f t="shared" si="4"/>
        <v>40.681718518518522</v>
      </c>
      <c r="O21" s="24">
        <v>41477</v>
      </c>
      <c r="P21" s="24">
        <v>41656</v>
      </c>
      <c r="Q21" s="24">
        <v>42034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</row>
    <row r="22" spans="1:71" ht="13.25" customHeight="1" x14ac:dyDescent="0.25">
      <c r="A22" s="10">
        <f t="shared" si="0"/>
        <v>18</v>
      </c>
      <c r="B22" s="11">
        <v>4840</v>
      </c>
      <c r="C22" s="21" t="s">
        <v>50</v>
      </c>
      <c r="D22" s="11">
        <v>388332</v>
      </c>
      <c r="E22" s="11">
        <v>105051</v>
      </c>
      <c r="F22" s="25" t="s">
        <v>39</v>
      </c>
      <c r="G22" s="23" t="s">
        <v>125</v>
      </c>
      <c r="H22" s="43" t="s">
        <v>121</v>
      </c>
      <c r="I22" s="46">
        <v>12.1</v>
      </c>
      <c r="J22" s="48">
        <v>0.12039999999999999</v>
      </c>
      <c r="K22" s="16">
        <f t="shared" si="1"/>
        <v>12.761918399999999</v>
      </c>
      <c r="L22" s="16">
        <f t="shared" si="2"/>
        <v>26.8370256</v>
      </c>
      <c r="M22" s="16">
        <f t="shared" si="3"/>
        <v>66.315632108879996</v>
      </c>
      <c r="N22" s="17">
        <f t="shared" si="4"/>
        <v>37.86529185185185</v>
      </c>
      <c r="O22" s="24">
        <v>41905</v>
      </c>
      <c r="P22" s="24">
        <v>41982</v>
      </c>
      <c r="Q22" s="24">
        <v>42086</v>
      </c>
      <c r="R22"/>
      <c r="BS22" s="4"/>
    </row>
    <row r="23" spans="1:71" ht="13.25" customHeight="1" x14ac:dyDescent="0.25">
      <c r="A23" s="10">
        <f t="shared" si="0"/>
        <v>19</v>
      </c>
      <c r="B23" s="11">
        <v>2233</v>
      </c>
      <c r="C23" s="21" t="s">
        <v>51</v>
      </c>
      <c r="D23" s="11">
        <v>388136</v>
      </c>
      <c r="E23" s="11">
        <v>102088</v>
      </c>
      <c r="F23" s="25" t="s">
        <v>39</v>
      </c>
      <c r="G23" s="30" t="s">
        <v>52</v>
      </c>
      <c r="H23" s="42" t="s">
        <v>120</v>
      </c>
      <c r="I23" s="46">
        <v>11.6</v>
      </c>
      <c r="J23" s="48">
        <v>0.12039999999999999</v>
      </c>
      <c r="K23" s="16">
        <f t="shared" si="1"/>
        <v>12.2345664</v>
      </c>
      <c r="L23" s="16">
        <f t="shared" si="2"/>
        <v>25.7280576</v>
      </c>
      <c r="M23" s="16">
        <f t="shared" si="3"/>
        <v>63.575316732479997</v>
      </c>
      <c r="N23" s="17">
        <f t="shared" si="4"/>
        <v>36.300610370370372</v>
      </c>
      <c r="O23" s="24">
        <v>41864</v>
      </c>
      <c r="P23" s="24">
        <v>41955</v>
      </c>
      <c r="Q23" s="24">
        <v>42093</v>
      </c>
      <c r="R23"/>
      <c r="BS23" s="4"/>
    </row>
    <row r="24" spans="1:71" ht="13.25" customHeight="1" x14ac:dyDescent="0.25">
      <c r="A24" s="10">
        <f t="shared" si="0"/>
        <v>20</v>
      </c>
      <c r="B24" s="11">
        <v>2058</v>
      </c>
      <c r="C24" s="21" t="s">
        <v>53</v>
      </c>
      <c r="D24" s="11">
        <v>393212</v>
      </c>
      <c r="E24" s="11">
        <v>92885</v>
      </c>
      <c r="F24" s="25" t="s">
        <v>39</v>
      </c>
      <c r="G24" s="30" t="s">
        <v>54</v>
      </c>
      <c r="H24" s="40" t="s">
        <v>118</v>
      </c>
      <c r="I24" s="46">
        <v>11.3</v>
      </c>
      <c r="J24" s="48">
        <v>0.12039999999999999</v>
      </c>
      <c r="K24" s="16">
        <f t="shared" si="1"/>
        <v>11.918155199999999</v>
      </c>
      <c r="L24" s="16">
        <f t="shared" si="2"/>
        <v>25.062676800000002</v>
      </c>
      <c r="M24" s="16">
        <f t="shared" si="3"/>
        <v>61.931127506640003</v>
      </c>
      <c r="N24" s="17">
        <f t="shared" si="4"/>
        <v>35.361801481481479</v>
      </c>
      <c r="O24" s="24">
        <v>41339</v>
      </c>
      <c r="P24" s="24">
        <v>41453</v>
      </c>
      <c r="Q24" s="24">
        <v>41717</v>
      </c>
      <c r="R24"/>
      <c r="BS24" s="4"/>
    </row>
    <row r="25" spans="1:71" x14ac:dyDescent="0.25">
      <c r="A25" s="10">
        <f t="shared" si="0"/>
        <v>21</v>
      </c>
      <c r="B25" s="11">
        <v>1973</v>
      </c>
      <c r="C25" s="21" t="s">
        <v>55</v>
      </c>
      <c r="D25" s="11">
        <v>388420</v>
      </c>
      <c r="E25" s="11">
        <v>90356</v>
      </c>
      <c r="F25" s="25" t="s">
        <v>39</v>
      </c>
      <c r="G25" s="30" t="s">
        <v>56</v>
      </c>
      <c r="H25" s="40" t="s">
        <v>118</v>
      </c>
      <c r="I25" s="46">
        <v>10</v>
      </c>
      <c r="J25" s="48">
        <v>0.12039999999999999</v>
      </c>
      <c r="K25" s="16">
        <f t="shared" si="1"/>
        <v>10.547039999999999</v>
      </c>
      <c r="L25" s="16">
        <f t="shared" si="2"/>
        <v>22.179360000000003</v>
      </c>
      <c r="M25" s="16">
        <f t="shared" si="3"/>
        <v>54.806307528000005</v>
      </c>
      <c r="N25" s="17">
        <f t="shared" si="4"/>
        <v>31.293629629629635</v>
      </c>
      <c r="O25" s="24">
        <v>41488</v>
      </c>
      <c r="P25" s="24">
        <v>41579</v>
      </c>
      <c r="Q25" s="24">
        <v>41977</v>
      </c>
      <c r="R25"/>
      <c r="BS25" s="4"/>
    </row>
    <row r="26" spans="1:71" x14ac:dyDescent="0.25">
      <c r="A26" s="10">
        <f t="shared" si="0"/>
        <v>22</v>
      </c>
      <c r="B26" s="11">
        <v>5096</v>
      </c>
      <c r="C26" s="21" t="s">
        <v>57</v>
      </c>
      <c r="D26" s="11">
        <v>360954</v>
      </c>
      <c r="E26" s="11">
        <v>102553</v>
      </c>
      <c r="F26" s="25" t="s">
        <v>39</v>
      </c>
      <c r="G26" s="23" t="s">
        <v>58</v>
      </c>
      <c r="H26" s="41" t="s">
        <v>119</v>
      </c>
      <c r="I26" s="46">
        <v>9</v>
      </c>
      <c r="J26" s="48">
        <v>0.12039999999999999</v>
      </c>
      <c r="K26" s="16">
        <f t="shared" si="1"/>
        <v>9.4923359999999999</v>
      </c>
      <c r="L26" s="16">
        <f t="shared" si="2"/>
        <v>19.961423999999997</v>
      </c>
      <c r="M26" s="16">
        <f t="shared" si="3"/>
        <v>49.325676775199994</v>
      </c>
      <c r="N26" s="17">
        <f t="shared" si="4"/>
        <v>28.164266666666663</v>
      </c>
      <c r="O26" s="24">
        <v>41997</v>
      </c>
      <c r="P26" s="24">
        <v>42255</v>
      </c>
      <c r="Q26" s="24">
        <v>42741</v>
      </c>
      <c r="R26"/>
      <c r="BS26" s="4"/>
    </row>
    <row r="27" spans="1:71" x14ac:dyDescent="0.25">
      <c r="A27" s="10">
        <f t="shared" si="0"/>
        <v>23</v>
      </c>
      <c r="B27" s="11">
        <v>1874</v>
      </c>
      <c r="C27" s="21" t="s">
        <v>59</v>
      </c>
      <c r="D27" s="11">
        <v>384027</v>
      </c>
      <c r="E27" s="11">
        <v>104272</v>
      </c>
      <c r="F27" s="25" t="s">
        <v>39</v>
      </c>
      <c r="G27" s="23" t="s">
        <v>60</v>
      </c>
      <c r="H27" s="42" t="s">
        <v>120</v>
      </c>
      <c r="I27" s="46">
        <v>8.3000000000000007</v>
      </c>
      <c r="J27" s="48">
        <v>0.12039999999999999</v>
      </c>
      <c r="K27" s="16">
        <f t="shared" si="1"/>
        <v>8.7540432000000017</v>
      </c>
      <c r="L27" s="16">
        <f t="shared" si="2"/>
        <v>18.408868800000004</v>
      </c>
      <c r="M27" s="16">
        <f t="shared" si="3"/>
        <v>45.489235248240007</v>
      </c>
      <c r="N27" s="17">
        <f t="shared" si="4"/>
        <v>25.973712592592602</v>
      </c>
      <c r="O27" s="24">
        <v>41463</v>
      </c>
      <c r="P27" s="24">
        <v>41708</v>
      </c>
      <c r="Q27" s="24">
        <v>41975</v>
      </c>
      <c r="R27"/>
      <c r="BS27" s="4"/>
    </row>
    <row r="28" spans="1:71" x14ac:dyDescent="0.25">
      <c r="A28" s="10">
        <f t="shared" si="0"/>
        <v>24</v>
      </c>
      <c r="B28" s="11">
        <v>1060</v>
      </c>
      <c r="C28" s="21" t="s">
        <v>61</v>
      </c>
      <c r="D28" s="11">
        <v>387816</v>
      </c>
      <c r="E28" s="11">
        <v>90139</v>
      </c>
      <c r="F28" s="25" t="s">
        <v>39</v>
      </c>
      <c r="G28" s="30" t="s">
        <v>62</v>
      </c>
      <c r="H28" s="40" t="s">
        <v>118</v>
      </c>
      <c r="I28" s="46">
        <v>7</v>
      </c>
      <c r="J28" s="48">
        <v>0.12039999999999999</v>
      </c>
      <c r="K28" s="16">
        <f t="shared" si="1"/>
        <v>7.3829279999999997</v>
      </c>
      <c r="L28" s="16">
        <f t="shared" si="2"/>
        <v>15.525551999999999</v>
      </c>
      <c r="M28" s="16">
        <f t="shared" si="3"/>
        <v>38.364415269599995</v>
      </c>
      <c r="N28" s="17">
        <f t="shared" si="4"/>
        <v>21.905540740740737</v>
      </c>
      <c r="O28" s="24">
        <v>41095</v>
      </c>
      <c r="P28" s="24">
        <v>41241</v>
      </c>
      <c r="Q28" s="24">
        <v>41341</v>
      </c>
      <c r="R28"/>
      <c r="BS28" s="4"/>
    </row>
    <row r="29" spans="1:71" x14ac:dyDescent="0.25">
      <c r="A29" s="10">
        <f t="shared" si="0"/>
        <v>25</v>
      </c>
      <c r="B29" s="11">
        <v>2114</v>
      </c>
      <c r="C29" s="21" t="s">
        <v>63</v>
      </c>
      <c r="D29" s="11">
        <v>405429</v>
      </c>
      <c r="E29" s="11">
        <v>101978</v>
      </c>
      <c r="F29" s="25" t="s">
        <v>39</v>
      </c>
      <c r="G29" s="26" t="s">
        <v>64</v>
      </c>
      <c r="H29" s="43" t="s">
        <v>121</v>
      </c>
      <c r="I29" s="46">
        <v>7</v>
      </c>
      <c r="J29" s="48">
        <v>0.12039999999999999</v>
      </c>
      <c r="K29" s="16">
        <f t="shared" si="1"/>
        <v>7.3829279999999997</v>
      </c>
      <c r="L29" s="16">
        <f t="shared" si="2"/>
        <v>15.525551999999999</v>
      </c>
      <c r="M29" s="16">
        <f t="shared" si="3"/>
        <v>38.364415269599995</v>
      </c>
      <c r="N29" s="17">
        <f t="shared" si="4"/>
        <v>21.905540740740737</v>
      </c>
      <c r="O29" s="24">
        <v>41865</v>
      </c>
      <c r="P29" s="24">
        <v>41946</v>
      </c>
      <c r="Q29" s="24">
        <v>42426</v>
      </c>
      <c r="R29"/>
      <c r="BS29" s="4"/>
    </row>
    <row r="30" spans="1:71" x14ac:dyDescent="0.25">
      <c r="A30" s="10">
        <f t="shared" si="0"/>
        <v>26</v>
      </c>
      <c r="B30" s="11">
        <v>1898</v>
      </c>
      <c r="C30" s="21" t="s">
        <v>65</v>
      </c>
      <c r="D30" s="11">
        <v>358160</v>
      </c>
      <c r="E30" s="11">
        <v>109979</v>
      </c>
      <c r="F30" s="25" t="s">
        <v>39</v>
      </c>
      <c r="G30" s="30" t="s">
        <v>18</v>
      </c>
      <c r="H30" s="41" t="s">
        <v>119</v>
      </c>
      <c r="I30" s="46">
        <v>6.7</v>
      </c>
      <c r="J30" s="48">
        <v>0.12039999999999999</v>
      </c>
      <c r="K30" s="16">
        <f t="shared" si="1"/>
        <v>7.0665167999999996</v>
      </c>
      <c r="L30" s="16">
        <f t="shared" si="2"/>
        <v>14.8601712</v>
      </c>
      <c r="M30" s="16">
        <f t="shared" si="3"/>
        <v>36.72022604376</v>
      </c>
      <c r="N30" s="17">
        <f t="shared" si="4"/>
        <v>20.966731851851854</v>
      </c>
      <c r="O30" s="24">
        <v>41341</v>
      </c>
      <c r="P30" s="24">
        <v>41621</v>
      </c>
      <c r="Q30" s="24">
        <v>42452</v>
      </c>
      <c r="R30"/>
      <c r="BS30" s="4"/>
    </row>
    <row r="31" spans="1:71" x14ac:dyDescent="0.25">
      <c r="A31" s="10">
        <f t="shared" si="0"/>
        <v>27</v>
      </c>
      <c r="B31" s="11">
        <v>2016</v>
      </c>
      <c r="C31" s="21" t="s">
        <v>66</v>
      </c>
      <c r="D31" s="11">
        <v>395765</v>
      </c>
      <c r="E31" s="11">
        <v>94289</v>
      </c>
      <c r="F31" s="25" t="s">
        <v>39</v>
      </c>
      <c r="G31" s="30" t="s">
        <v>67</v>
      </c>
      <c r="H31" s="40" t="s">
        <v>118</v>
      </c>
      <c r="I31" s="46">
        <v>6.1</v>
      </c>
      <c r="J31" s="48">
        <v>0.12039999999999999</v>
      </c>
      <c r="K31" s="16">
        <f t="shared" si="1"/>
        <v>6.4336943999999994</v>
      </c>
      <c r="L31" s="16">
        <f t="shared" si="2"/>
        <v>13.529409599999999</v>
      </c>
      <c r="M31" s="16">
        <f t="shared" si="3"/>
        <v>33.431847592079997</v>
      </c>
      <c r="N31" s="17">
        <f t="shared" si="4"/>
        <v>19.089114074074075</v>
      </c>
      <c r="O31" s="24">
        <v>41339</v>
      </c>
      <c r="P31" s="24">
        <v>41453</v>
      </c>
      <c r="Q31" s="24">
        <v>41719</v>
      </c>
      <c r="R31"/>
      <c r="BS31" s="4"/>
    </row>
    <row r="32" spans="1:71" x14ac:dyDescent="0.25">
      <c r="A32" s="10">
        <f t="shared" si="0"/>
        <v>28</v>
      </c>
      <c r="B32" s="11">
        <v>1090</v>
      </c>
      <c r="C32" s="21" t="s">
        <v>68</v>
      </c>
      <c r="D32" s="11">
        <v>364300</v>
      </c>
      <c r="E32" s="11">
        <v>82750</v>
      </c>
      <c r="F32" s="25" t="s">
        <v>39</v>
      </c>
      <c r="G32" s="26" t="s">
        <v>69</v>
      </c>
      <c r="H32" s="41" t="s">
        <v>119</v>
      </c>
      <c r="I32" s="46">
        <v>5</v>
      </c>
      <c r="J32" s="48">
        <v>0.12039999999999999</v>
      </c>
      <c r="K32" s="16">
        <f t="shared" si="1"/>
        <v>5.2735199999999995</v>
      </c>
      <c r="L32" s="16">
        <f t="shared" si="2"/>
        <v>11.089680000000001</v>
      </c>
      <c r="M32" s="16">
        <f t="shared" si="3"/>
        <v>27.403153764000002</v>
      </c>
      <c r="N32" s="17">
        <f t="shared" si="4"/>
        <v>15.646814814814817</v>
      </c>
      <c r="O32" s="24">
        <v>41060</v>
      </c>
      <c r="P32" s="24">
        <v>41172</v>
      </c>
      <c r="Q32" s="24">
        <v>41363</v>
      </c>
      <c r="R32"/>
      <c r="BS32" s="4"/>
    </row>
    <row r="33" spans="1:71" x14ac:dyDescent="0.25">
      <c r="A33" s="10">
        <f t="shared" si="0"/>
        <v>29</v>
      </c>
      <c r="B33" s="11">
        <v>1567</v>
      </c>
      <c r="C33" s="21" t="s">
        <v>70</v>
      </c>
      <c r="D33" s="11">
        <v>377194</v>
      </c>
      <c r="E33" s="11">
        <v>88984</v>
      </c>
      <c r="F33" s="25" t="s">
        <v>39</v>
      </c>
      <c r="G33" s="23" t="s">
        <v>71</v>
      </c>
      <c r="H33" s="41" t="s">
        <v>119</v>
      </c>
      <c r="I33" s="46">
        <v>5</v>
      </c>
      <c r="J33" s="48">
        <v>0.12039999999999999</v>
      </c>
      <c r="K33" s="16">
        <f t="shared" si="1"/>
        <v>5.2735199999999995</v>
      </c>
      <c r="L33" s="16">
        <f t="shared" si="2"/>
        <v>11.089680000000001</v>
      </c>
      <c r="M33" s="16">
        <f t="shared" si="3"/>
        <v>27.403153764000002</v>
      </c>
      <c r="N33" s="17">
        <f t="shared" si="4"/>
        <v>15.646814814814817</v>
      </c>
      <c r="O33" s="24">
        <v>40598</v>
      </c>
      <c r="P33" s="24">
        <v>40778</v>
      </c>
      <c r="Q33" s="24">
        <v>41361</v>
      </c>
      <c r="R33"/>
      <c r="BS33" s="4"/>
    </row>
    <row r="34" spans="1:71" x14ac:dyDescent="0.25">
      <c r="A34" s="10">
        <f t="shared" si="0"/>
        <v>30</v>
      </c>
      <c r="B34" s="11">
        <v>1589</v>
      </c>
      <c r="C34" s="21" t="s">
        <v>72</v>
      </c>
      <c r="D34" s="11">
        <v>392823</v>
      </c>
      <c r="E34" s="11">
        <v>94543</v>
      </c>
      <c r="F34" s="25" t="s">
        <v>39</v>
      </c>
      <c r="G34" s="23" t="s">
        <v>73</v>
      </c>
      <c r="H34" s="40" t="s">
        <v>118</v>
      </c>
      <c r="I34" s="46">
        <v>5</v>
      </c>
      <c r="J34" s="48">
        <v>0.12039999999999999</v>
      </c>
      <c r="K34" s="16">
        <f t="shared" si="1"/>
        <v>5.2735199999999995</v>
      </c>
      <c r="L34" s="16">
        <f t="shared" si="2"/>
        <v>11.089680000000001</v>
      </c>
      <c r="M34" s="16">
        <f t="shared" si="3"/>
        <v>27.403153764000002</v>
      </c>
      <c r="N34" s="17">
        <f t="shared" si="4"/>
        <v>15.646814814814817</v>
      </c>
      <c r="O34" s="24">
        <v>41001</v>
      </c>
      <c r="P34" s="24">
        <v>41221</v>
      </c>
      <c r="Q34" s="24">
        <v>41642</v>
      </c>
      <c r="R34"/>
      <c r="BS34" s="4"/>
    </row>
    <row r="35" spans="1:71" x14ac:dyDescent="0.25">
      <c r="A35" s="10">
        <f t="shared" si="0"/>
        <v>31</v>
      </c>
      <c r="B35" s="11">
        <v>1902</v>
      </c>
      <c r="C35" s="21" t="s">
        <v>74</v>
      </c>
      <c r="D35" s="11">
        <v>384311</v>
      </c>
      <c r="E35" s="11">
        <v>87689</v>
      </c>
      <c r="F35" s="25" t="s">
        <v>39</v>
      </c>
      <c r="G35" s="30" t="s">
        <v>75</v>
      </c>
      <c r="H35" s="40" t="s">
        <v>118</v>
      </c>
      <c r="I35" s="46">
        <v>5</v>
      </c>
      <c r="J35" s="48">
        <v>0.12039999999999999</v>
      </c>
      <c r="K35" s="16">
        <f t="shared" si="1"/>
        <v>5.2735199999999995</v>
      </c>
      <c r="L35" s="16">
        <f t="shared" si="2"/>
        <v>11.089680000000001</v>
      </c>
      <c r="M35" s="16">
        <f t="shared" si="3"/>
        <v>27.403153764000002</v>
      </c>
      <c r="N35" s="17">
        <f t="shared" si="4"/>
        <v>15.646814814814817</v>
      </c>
      <c r="O35" s="24">
        <v>41491</v>
      </c>
      <c r="P35" s="24">
        <v>41618</v>
      </c>
      <c r="Q35" s="24">
        <v>41808</v>
      </c>
      <c r="R35"/>
      <c r="BS35" s="4"/>
    </row>
    <row r="36" spans="1:71" x14ac:dyDescent="0.25">
      <c r="A36" s="10">
        <f t="shared" si="0"/>
        <v>32</v>
      </c>
      <c r="B36" s="11">
        <v>1904</v>
      </c>
      <c r="C36" s="21" t="s">
        <v>76</v>
      </c>
      <c r="D36" s="11">
        <v>377815</v>
      </c>
      <c r="E36" s="11">
        <v>128359</v>
      </c>
      <c r="F36" s="25" t="s">
        <v>39</v>
      </c>
      <c r="G36" s="30" t="s">
        <v>117</v>
      </c>
      <c r="H36" s="42" t="s">
        <v>120</v>
      </c>
      <c r="I36" s="46">
        <v>5</v>
      </c>
      <c r="J36" s="48">
        <v>0.12039999999999999</v>
      </c>
      <c r="K36" s="16">
        <f t="shared" si="1"/>
        <v>5.2735199999999995</v>
      </c>
      <c r="L36" s="16">
        <f t="shared" si="2"/>
        <v>11.089680000000001</v>
      </c>
      <c r="M36" s="16">
        <f t="shared" si="3"/>
        <v>27.403153764000002</v>
      </c>
      <c r="N36" s="17">
        <f t="shared" si="4"/>
        <v>15.646814814814817</v>
      </c>
      <c r="O36" s="24">
        <v>41491</v>
      </c>
      <c r="P36" s="24">
        <v>41586</v>
      </c>
      <c r="Q36" s="24">
        <v>41799</v>
      </c>
      <c r="R36"/>
      <c r="BS36" s="4"/>
    </row>
    <row r="37" spans="1:71" x14ac:dyDescent="0.25">
      <c r="A37" s="10">
        <f t="shared" ref="A37:A54" si="5">A36+1</f>
        <v>33</v>
      </c>
      <c r="B37" s="11">
        <v>2052</v>
      </c>
      <c r="C37" s="21" t="s">
        <v>77</v>
      </c>
      <c r="D37" s="11">
        <v>389957</v>
      </c>
      <c r="E37" s="11">
        <v>89555</v>
      </c>
      <c r="F37" s="25" t="s">
        <v>39</v>
      </c>
      <c r="G37" s="21" t="s">
        <v>111</v>
      </c>
      <c r="H37" s="40" t="s">
        <v>118</v>
      </c>
      <c r="I37" s="46">
        <v>5</v>
      </c>
      <c r="J37" s="48">
        <v>0.12039999999999999</v>
      </c>
      <c r="K37" s="16">
        <f t="shared" ref="K37:K54" si="6">I37*365*24*J37/1000</f>
        <v>5.2735199999999995</v>
      </c>
      <c r="L37" s="16">
        <f t="shared" ref="L37:L54" si="7">I37*1000000*4*1.61*0.861/250/10000</f>
        <v>11.089680000000001</v>
      </c>
      <c r="M37" s="16">
        <f t="shared" ref="M37:M54" si="8">L37*2.47105</f>
        <v>27.403153764000002</v>
      </c>
      <c r="N37" s="17">
        <f t="shared" ref="N37:N54" si="9">L37*10000/67.5/105</f>
        <v>15.646814814814817</v>
      </c>
      <c r="O37" s="24">
        <v>41820</v>
      </c>
      <c r="P37" s="24">
        <v>41950</v>
      </c>
      <c r="Q37" s="24">
        <v>42398</v>
      </c>
      <c r="R37"/>
      <c r="BS37" s="4"/>
    </row>
    <row r="38" spans="1:71" x14ac:dyDescent="0.25">
      <c r="A38" s="10">
        <f t="shared" si="5"/>
        <v>34</v>
      </c>
      <c r="B38" s="11">
        <v>2248</v>
      </c>
      <c r="C38" s="21" t="s">
        <v>78</v>
      </c>
      <c r="D38" s="11">
        <v>411316</v>
      </c>
      <c r="E38" s="11">
        <v>111949</v>
      </c>
      <c r="F38" s="25" t="s">
        <v>39</v>
      </c>
      <c r="G38" s="28" t="s">
        <v>79</v>
      </c>
      <c r="H38" s="43" t="s">
        <v>121</v>
      </c>
      <c r="I38" s="46">
        <v>5</v>
      </c>
      <c r="J38" s="48">
        <v>0.12039999999999999</v>
      </c>
      <c r="K38" s="16">
        <f t="shared" si="6"/>
        <v>5.2735199999999995</v>
      </c>
      <c r="L38" s="16">
        <f t="shared" si="7"/>
        <v>11.089680000000001</v>
      </c>
      <c r="M38" s="16">
        <f t="shared" si="8"/>
        <v>27.403153764000002</v>
      </c>
      <c r="N38" s="17">
        <f t="shared" si="9"/>
        <v>15.646814814814817</v>
      </c>
      <c r="O38" s="24">
        <v>41870</v>
      </c>
      <c r="P38" s="24">
        <v>41947</v>
      </c>
      <c r="Q38" s="24">
        <v>42185</v>
      </c>
      <c r="R38"/>
      <c r="BS38" s="4"/>
    </row>
    <row r="39" spans="1:71" x14ac:dyDescent="0.25">
      <c r="A39" s="10">
        <f t="shared" si="5"/>
        <v>35</v>
      </c>
      <c r="B39" s="11">
        <v>2361</v>
      </c>
      <c r="C39" s="21" t="s">
        <v>80</v>
      </c>
      <c r="D39" s="11">
        <v>372299</v>
      </c>
      <c r="E39" s="11">
        <v>97660</v>
      </c>
      <c r="F39" s="25" t="s">
        <v>39</v>
      </c>
      <c r="G39" s="30" t="s">
        <v>81</v>
      </c>
      <c r="H39" s="41" t="s">
        <v>119</v>
      </c>
      <c r="I39" s="46">
        <v>5</v>
      </c>
      <c r="J39" s="48">
        <v>0.12039999999999999</v>
      </c>
      <c r="K39" s="16">
        <f t="shared" si="6"/>
        <v>5.2735199999999995</v>
      </c>
      <c r="L39" s="16">
        <f t="shared" si="7"/>
        <v>11.089680000000001</v>
      </c>
      <c r="M39" s="16">
        <f t="shared" si="8"/>
        <v>27.403153764000002</v>
      </c>
      <c r="N39" s="17">
        <f t="shared" si="9"/>
        <v>15.646814814814817</v>
      </c>
      <c r="O39" s="24">
        <v>41495</v>
      </c>
      <c r="P39" s="24">
        <v>41577</v>
      </c>
      <c r="Q39" s="24">
        <v>42082</v>
      </c>
      <c r="R39"/>
      <c r="BS39" s="4"/>
    </row>
    <row r="40" spans="1:71" x14ac:dyDescent="0.25">
      <c r="A40" s="10">
        <f t="shared" si="5"/>
        <v>36</v>
      </c>
      <c r="B40" s="11">
        <v>4703</v>
      </c>
      <c r="C40" s="21" t="s">
        <v>82</v>
      </c>
      <c r="D40" s="11">
        <v>365099</v>
      </c>
      <c r="E40" s="11">
        <v>81019</v>
      </c>
      <c r="F40" s="25" t="s">
        <v>39</v>
      </c>
      <c r="G40" s="31" t="s">
        <v>83</v>
      </c>
      <c r="H40" s="41" t="s">
        <v>119</v>
      </c>
      <c r="I40" s="46">
        <v>5</v>
      </c>
      <c r="J40" s="48">
        <v>0.12039999999999999</v>
      </c>
      <c r="K40" s="16">
        <f t="shared" si="6"/>
        <v>5.2735199999999995</v>
      </c>
      <c r="L40" s="16">
        <f t="shared" si="7"/>
        <v>11.089680000000001</v>
      </c>
      <c r="M40" s="16">
        <f t="shared" si="8"/>
        <v>27.403153764000002</v>
      </c>
      <c r="N40" s="17">
        <f t="shared" si="9"/>
        <v>15.646814814814817</v>
      </c>
      <c r="O40" s="24">
        <v>41925</v>
      </c>
      <c r="P40" s="24">
        <v>41990</v>
      </c>
      <c r="Q40" s="24">
        <v>42415</v>
      </c>
      <c r="R40"/>
      <c r="BS40" s="4"/>
    </row>
    <row r="41" spans="1:71" x14ac:dyDescent="0.25">
      <c r="A41" s="10">
        <f t="shared" si="5"/>
        <v>37</v>
      </c>
      <c r="B41" s="11">
        <v>4897</v>
      </c>
      <c r="C41" s="21" t="s">
        <v>84</v>
      </c>
      <c r="D41" s="11">
        <v>355089</v>
      </c>
      <c r="E41" s="11">
        <v>101344</v>
      </c>
      <c r="F41" s="25" t="s">
        <v>39</v>
      </c>
      <c r="G41" s="23" t="s">
        <v>85</v>
      </c>
      <c r="H41" s="41" t="s">
        <v>119</v>
      </c>
      <c r="I41" s="46">
        <v>5</v>
      </c>
      <c r="J41" s="48">
        <v>0.12039999999999999</v>
      </c>
      <c r="K41" s="16">
        <f t="shared" si="6"/>
        <v>5.2735199999999995</v>
      </c>
      <c r="L41" s="16">
        <f t="shared" si="7"/>
        <v>11.089680000000001</v>
      </c>
      <c r="M41" s="16">
        <f t="shared" si="8"/>
        <v>27.403153764000002</v>
      </c>
      <c r="N41" s="17">
        <f t="shared" si="9"/>
        <v>15.646814814814817</v>
      </c>
      <c r="O41" s="24">
        <v>41962</v>
      </c>
      <c r="P41" s="24">
        <v>42726</v>
      </c>
      <c r="Q41" s="24">
        <v>42795</v>
      </c>
      <c r="R41"/>
      <c r="BS41" s="4"/>
    </row>
    <row r="42" spans="1:71" x14ac:dyDescent="0.25">
      <c r="A42" s="10">
        <f t="shared" si="5"/>
        <v>38</v>
      </c>
      <c r="B42" s="11">
        <v>5429</v>
      </c>
      <c r="C42" s="21" t="s">
        <v>86</v>
      </c>
      <c r="D42" s="11">
        <v>373303</v>
      </c>
      <c r="E42" s="11">
        <v>119285</v>
      </c>
      <c r="F42" s="25" t="s">
        <v>39</v>
      </c>
      <c r="G42" s="26" t="s">
        <v>87</v>
      </c>
      <c r="H42" s="42" t="s">
        <v>120</v>
      </c>
      <c r="I42" s="46">
        <v>5</v>
      </c>
      <c r="J42" s="48">
        <v>0.12039999999999999</v>
      </c>
      <c r="K42" s="16">
        <f t="shared" si="6"/>
        <v>5.2735199999999995</v>
      </c>
      <c r="L42" s="16">
        <f t="shared" si="7"/>
        <v>11.089680000000001</v>
      </c>
      <c r="M42" s="16">
        <f t="shared" si="8"/>
        <v>27.403153764000002</v>
      </c>
      <c r="N42" s="17">
        <f t="shared" si="9"/>
        <v>15.646814814814817</v>
      </c>
      <c r="O42" s="24">
        <v>42188</v>
      </c>
      <c r="P42" s="24">
        <v>42290</v>
      </c>
      <c r="Q42" s="24">
        <v>42825</v>
      </c>
      <c r="R42"/>
      <c r="BS42" s="4"/>
    </row>
    <row r="43" spans="1:71" x14ac:dyDescent="0.25">
      <c r="A43" s="10">
        <f t="shared" si="5"/>
        <v>39</v>
      </c>
      <c r="B43" s="11">
        <v>5512</v>
      </c>
      <c r="C43" s="21" t="s">
        <v>88</v>
      </c>
      <c r="D43" s="11">
        <v>378440</v>
      </c>
      <c r="E43" s="11">
        <v>85628</v>
      </c>
      <c r="F43" s="25" t="s">
        <v>39</v>
      </c>
      <c r="G43" s="23" t="s">
        <v>89</v>
      </c>
      <c r="H43" s="41" t="s">
        <v>119</v>
      </c>
      <c r="I43" s="46">
        <v>5</v>
      </c>
      <c r="J43" s="48">
        <v>0.12039999999999999</v>
      </c>
      <c r="K43" s="16">
        <f t="shared" si="6"/>
        <v>5.2735199999999995</v>
      </c>
      <c r="L43" s="16">
        <f t="shared" si="7"/>
        <v>11.089680000000001</v>
      </c>
      <c r="M43" s="16">
        <f t="shared" si="8"/>
        <v>27.403153764000002</v>
      </c>
      <c r="N43" s="17">
        <f t="shared" si="9"/>
        <v>15.646814814814817</v>
      </c>
      <c r="O43" s="24">
        <v>42199</v>
      </c>
      <c r="P43" s="24">
        <v>42620</v>
      </c>
      <c r="Q43" s="24">
        <v>42825</v>
      </c>
      <c r="R43"/>
      <c r="BS43" s="4"/>
    </row>
    <row r="44" spans="1:71" x14ac:dyDescent="0.25">
      <c r="A44" s="10">
        <f t="shared" si="5"/>
        <v>40</v>
      </c>
      <c r="B44" s="11">
        <v>5632</v>
      </c>
      <c r="C44" s="21" t="s">
        <v>90</v>
      </c>
      <c r="D44" s="11">
        <v>377699</v>
      </c>
      <c r="E44" s="11">
        <v>87644</v>
      </c>
      <c r="F44" s="25" t="s">
        <v>39</v>
      </c>
      <c r="G44" s="23" t="s">
        <v>91</v>
      </c>
      <c r="H44" s="41" t="s">
        <v>119</v>
      </c>
      <c r="I44" s="46">
        <v>5</v>
      </c>
      <c r="J44" s="48">
        <v>0.12039999999999999</v>
      </c>
      <c r="K44" s="16">
        <f t="shared" si="6"/>
        <v>5.2735199999999995</v>
      </c>
      <c r="L44" s="16">
        <f t="shared" si="7"/>
        <v>11.089680000000001</v>
      </c>
      <c r="M44" s="16">
        <f t="shared" si="8"/>
        <v>27.403153764000002</v>
      </c>
      <c r="N44" s="17">
        <f t="shared" si="9"/>
        <v>15.646814814814817</v>
      </c>
      <c r="O44" s="24">
        <v>42214</v>
      </c>
      <c r="P44" s="24">
        <v>42356</v>
      </c>
      <c r="Q44" s="24">
        <v>42825</v>
      </c>
      <c r="R44"/>
      <c r="BS44" s="4"/>
    </row>
    <row r="45" spans="1:71" x14ac:dyDescent="0.25">
      <c r="A45" s="10">
        <f t="shared" si="5"/>
        <v>41</v>
      </c>
      <c r="B45" s="11">
        <v>5650</v>
      </c>
      <c r="C45" s="21" t="s">
        <v>92</v>
      </c>
      <c r="D45" s="11">
        <v>377293</v>
      </c>
      <c r="E45" s="11">
        <v>86144</v>
      </c>
      <c r="F45" s="25" t="s">
        <v>39</v>
      </c>
      <c r="G45" s="23" t="s">
        <v>93</v>
      </c>
      <c r="H45" s="41" t="s">
        <v>119</v>
      </c>
      <c r="I45" s="46">
        <v>5</v>
      </c>
      <c r="J45" s="48">
        <v>0.12039999999999999</v>
      </c>
      <c r="K45" s="16">
        <f t="shared" si="6"/>
        <v>5.2735199999999995</v>
      </c>
      <c r="L45" s="16">
        <f t="shared" si="7"/>
        <v>11.089680000000001</v>
      </c>
      <c r="M45" s="16">
        <f t="shared" si="8"/>
        <v>27.403153764000002</v>
      </c>
      <c r="N45" s="17">
        <f t="shared" si="9"/>
        <v>15.646814814814817</v>
      </c>
      <c r="O45" s="24">
        <v>42214</v>
      </c>
      <c r="P45" s="24">
        <v>42619</v>
      </c>
      <c r="Q45" s="24">
        <v>42825</v>
      </c>
      <c r="R45"/>
      <c r="BS45" s="4"/>
    </row>
    <row r="46" spans="1:71" x14ac:dyDescent="0.25">
      <c r="A46" s="10">
        <f t="shared" si="5"/>
        <v>42</v>
      </c>
      <c r="B46" s="11">
        <v>5891</v>
      </c>
      <c r="C46" s="21" t="s">
        <v>94</v>
      </c>
      <c r="D46" s="11">
        <v>360917</v>
      </c>
      <c r="E46" s="11">
        <v>102647</v>
      </c>
      <c r="F46" s="25" t="s">
        <v>39</v>
      </c>
      <c r="G46" s="23" t="s">
        <v>95</v>
      </c>
      <c r="H46" s="41" t="s">
        <v>119</v>
      </c>
      <c r="I46" s="46">
        <v>5</v>
      </c>
      <c r="J46" s="48">
        <v>0.12039999999999999</v>
      </c>
      <c r="K46" s="16">
        <f t="shared" si="6"/>
        <v>5.2735199999999995</v>
      </c>
      <c r="L46" s="16">
        <f t="shared" si="7"/>
        <v>11.089680000000001</v>
      </c>
      <c r="M46" s="16">
        <f t="shared" si="8"/>
        <v>27.403153764000002</v>
      </c>
      <c r="N46" s="17">
        <f t="shared" si="9"/>
        <v>15.646814814814817</v>
      </c>
      <c r="O46" s="24">
        <v>42255</v>
      </c>
      <c r="P46" s="24">
        <v>42377</v>
      </c>
      <c r="Q46" s="24">
        <v>42768</v>
      </c>
      <c r="R46"/>
      <c r="BS46" s="4"/>
    </row>
    <row r="47" spans="1:71" ht="12" customHeight="1" x14ac:dyDescent="0.25">
      <c r="A47" s="10">
        <f t="shared" si="5"/>
        <v>43</v>
      </c>
      <c r="B47" s="11">
        <v>1574</v>
      </c>
      <c r="C47" s="21" t="s">
        <v>96</v>
      </c>
      <c r="D47" s="11">
        <v>334144</v>
      </c>
      <c r="E47" s="11">
        <v>98155</v>
      </c>
      <c r="F47" s="25" t="s">
        <v>39</v>
      </c>
      <c r="G47" s="26" t="s">
        <v>97</v>
      </c>
      <c r="H47" s="41" t="s">
        <v>119</v>
      </c>
      <c r="I47" s="46">
        <v>4.8</v>
      </c>
      <c r="J47" s="48">
        <v>0.12039999999999999</v>
      </c>
      <c r="K47" s="16">
        <f t="shared" si="6"/>
        <v>5.0625792000000001</v>
      </c>
      <c r="L47" s="16">
        <f t="shared" si="7"/>
        <v>10.646092800000002</v>
      </c>
      <c r="M47" s="16">
        <f t="shared" si="8"/>
        <v>26.307027613440003</v>
      </c>
      <c r="N47" s="17">
        <f t="shared" si="9"/>
        <v>15.020942222222224</v>
      </c>
      <c r="O47" s="24">
        <v>40646</v>
      </c>
      <c r="P47" s="24">
        <v>40737</v>
      </c>
      <c r="Q47" s="24">
        <v>41000</v>
      </c>
      <c r="R47"/>
      <c r="BS47" s="4"/>
    </row>
    <row r="48" spans="1:71" x14ac:dyDescent="0.25">
      <c r="A48" s="10">
        <f t="shared" si="5"/>
        <v>44</v>
      </c>
      <c r="B48" s="11">
        <v>1453</v>
      </c>
      <c r="C48" s="21" t="s">
        <v>98</v>
      </c>
      <c r="D48" s="11">
        <v>385726</v>
      </c>
      <c r="E48" s="11">
        <v>113717</v>
      </c>
      <c r="F48" s="25" t="s">
        <v>39</v>
      </c>
      <c r="G48" s="26" t="s">
        <v>99</v>
      </c>
      <c r="H48" s="42" t="s">
        <v>120</v>
      </c>
      <c r="I48" s="46">
        <v>4</v>
      </c>
      <c r="J48" s="48">
        <v>0.12039999999999999</v>
      </c>
      <c r="K48" s="16">
        <f t="shared" si="6"/>
        <v>4.2188159999999995</v>
      </c>
      <c r="L48" s="16">
        <f t="shared" si="7"/>
        <v>8.8717439999999996</v>
      </c>
      <c r="M48" s="16">
        <f t="shared" si="8"/>
        <v>21.922523011199999</v>
      </c>
      <c r="N48" s="17">
        <f t="shared" si="9"/>
        <v>12.517451851851852</v>
      </c>
      <c r="O48" s="24">
        <v>40624</v>
      </c>
      <c r="P48" s="24">
        <v>40667</v>
      </c>
      <c r="Q48" s="24">
        <v>41335</v>
      </c>
      <c r="R48"/>
      <c r="BS48" s="4"/>
    </row>
    <row r="49" spans="1:71" x14ac:dyDescent="0.25">
      <c r="A49" s="10">
        <f t="shared" si="5"/>
        <v>45</v>
      </c>
      <c r="B49" s="11">
        <v>2139</v>
      </c>
      <c r="C49" s="21" t="s">
        <v>100</v>
      </c>
      <c r="D49" s="11">
        <v>396735</v>
      </c>
      <c r="E49" s="11">
        <v>97102</v>
      </c>
      <c r="F49" s="25" t="s">
        <v>39</v>
      </c>
      <c r="G49" s="23" t="s">
        <v>101</v>
      </c>
      <c r="H49" s="43" t="s">
        <v>121</v>
      </c>
      <c r="I49" s="46">
        <v>3.9</v>
      </c>
      <c r="J49" s="48">
        <v>0.12039999999999999</v>
      </c>
      <c r="K49" s="16">
        <f t="shared" si="6"/>
        <v>4.1133455999999997</v>
      </c>
      <c r="L49" s="16">
        <f t="shared" si="7"/>
        <v>8.6499503999999998</v>
      </c>
      <c r="M49" s="16">
        <f t="shared" si="8"/>
        <v>21.374459935920001</v>
      </c>
      <c r="N49" s="17">
        <f t="shared" si="9"/>
        <v>12.204515555555556</v>
      </c>
      <c r="O49" s="24">
        <v>41537</v>
      </c>
      <c r="P49" s="24">
        <v>41787</v>
      </c>
      <c r="Q49" s="24">
        <v>42094</v>
      </c>
      <c r="R49"/>
      <c r="BS49" s="4"/>
    </row>
    <row r="50" spans="1:71" x14ac:dyDescent="0.25">
      <c r="A50" s="10">
        <f t="shared" si="5"/>
        <v>46</v>
      </c>
      <c r="B50" s="11">
        <v>4761</v>
      </c>
      <c r="C50" s="21" t="s">
        <v>102</v>
      </c>
      <c r="D50" s="11">
        <v>409137</v>
      </c>
      <c r="E50" s="11">
        <v>97413</v>
      </c>
      <c r="F50" s="25" t="s">
        <v>39</v>
      </c>
      <c r="G50" s="26" t="s">
        <v>115</v>
      </c>
      <c r="H50" s="43" t="s">
        <v>121</v>
      </c>
      <c r="I50" s="46">
        <v>3.8</v>
      </c>
      <c r="J50" s="48">
        <v>0.12039999999999999</v>
      </c>
      <c r="K50" s="16">
        <f t="shared" si="6"/>
        <v>4.0078752</v>
      </c>
      <c r="L50" s="16">
        <f t="shared" si="7"/>
        <v>8.4281568</v>
      </c>
      <c r="M50" s="16">
        <f t="shared" si="8"/>
        <v>20.826396860639999</v>
      </c>
      <c r="N50" s="17">
        <f t="shared" si="9"/>
        <v>11.89157925925926</v>
      </c>
      <c r="O50" s="24">
        <v>41936</v>
      </c>
      <c r="P50" s="24">
        <v>42291</v>
      </c>
      <c r="Q50" s="24">
        <v>42361</v>
      </c>
      <c r="R50"/>
      <c r="BS50" s="4"/>
    </row>
    <row r="51" spans="1:71" x14ac:dyDescent="0.25">
      <c r="A51" s="10">
        <f t="shared" si="5"/>
        <v>47</v>
      </c>
      <c r="B51" s="11">
        <v>2047</v>
      </c>
      <c r="C51" s="21" t="s">
        <v>103</v>
      </c>
      <c r="D51" s="11">
        <v>393388</v>
      </c>
      <c r="E51" s="11">
        <v>93923</v>
      </c>
      <c r="F51" s="25" t="s">
        <v>39</v>
      </c>
      <c r="G51" s="30" t="s">
        <v>54</v>
      </c>
      <c r="H51" s="40" t="s">
        <v>118</v>
      </c>
      <c r="I51" s="46">
        <v>3</v>
      </c>
      <c r="J51" s="48">
        <v>0.12039999999999999</v>
      </c>
      <c r="K51" s="16">
        <f t="shared" si="6"/>
        <v>3.1641119999999998</v>
      </c>
      <c r="L51" s="16">
        <f t="shared" si="7"/>
        <v>6.6538080000000006</v>
      </c>
      <c r="M51" s="16">
        <f t="shared" si="8"/>
        <v>16.441892258400003</v>
      </c>
      <c r="N51" s="17">
        <f t="shared" si="9"/>
        <v>9.3880888888888894</v>
      </c>
      <c r="O51" s="24">
        <v>41339</v>
      </c>
      <c r="P51" s="24">
        <v>41453</v>
      </c>
      <c r="Q51" s="24">
        <v>41717</v>
      </c>
      <c r="R51"/>
      <c r="BS51" s="4"/>
    </row>
    <row r="52" spans="1:71" x14ac:dyDescent="0.25">
      <c r="A52" s="10">
        <f t="shared" si="5"/>
        <v>48</v>
      </c>
      <c r="B52" s="11">
        <v>6062</v>
      </c>
      <c r="C52" s="21" t="s">
        <v>104</v>
      </c>
      <c r="D52" s="11">
        <v>372234</v>
      </c>
      <c r="E52" s="11">
        <v>97408</v>
      </c>
      <c r="F52" s="25" t="s">
        <v>39</v>
      </c>
      <c r="G52" s="30" t="s">
        <v>81</v>
      </c>
      <c r="H52" s="41" t="s">
        <v>119</v>
      </c>
      <c r="I52" s="46">
        <v>2.4</v>
      </c>
      <c r="J52" s="48">
        <v>0.12039999999999999</v>
      </c>
      <c r="K52" s="16">
        <f t="shared" si="6"/>
        <v>2.5312896</v>
      </c>
      <c r="L52" s="16">
        <f t="shared" si="7"/>
        <v>5.3230464000000008</v>
      </c>
      <c r="M52" s="16">
        <f t="shared" si="8"/>
        <v>13.153513806720001</v>
      </c>
      <c r="N52" s="17">
        <f t="shared" si="9"/>
        <v>7.5104711111111122</v>
      </c>
      <c r="O52" s="24">
        <v>41487</v>
      </c>
      <c r="P52" s="24">
        <v>41561</v>
      </c>
      <c r="Q52" s="24">
        <v>42078</v>
      </c>
      <c r="R52"/>
      <c r="BS52" s="4"/>
    </row>
    <row r="53" spans="1:71" x14ac:dyDescent="0.25">
      <c r="A53" s="10">
        <f t="shared" si="5"/>
        <v>49</v>
      </c>
      <c r="B53" s="11">
        <v>1439</v>
      </c>
      <c r="C53" s="21" t="s">
        <v>105</v>
      </c>
      <c r="D53" s="11">
        <v>378233</v>
      </c>
      <c r="E53" s="11">
        <v>127441</v>
      </c>
      <c r="F53" s="25" t="s">
        <v>39</v>
      </c>
      <c r="G53" s="23" t="s">
        <v>127</v>
      </c>
      <c r="H53" s="42" t="s">
        <v>120</v>
      </c>
      <c r="I53" s="46">
        <v>1.8</v>
      </c>
      <c r="J53" s="48">
        <v>0.12039999999999999</v>
      </c>
      <c r="K53" s="16">
        <f t="shared" si="6"/>
        <v>1.8984671999999998</v>
      </c>
      <c r="L53" s="16">
        <f t="shared" si="7"/>
        <v>3.9922847999999997</v>
      </c>
      <c r="M53" s="16">
        <f t="shared" si="8"/>
        <v>9.8651353550399996</v>
      </c>
      <c r="N53" s="17">
        <f t="shared" si="9"/>
        <v>5.6328533333333324</v>
      </c>
      <c r="O53" s="24">
        <v>41152</v>
      </c>
      <c r="P53" s="24">
        <v>41219</v>
      </c>
      <c r="Q53" s="24">
        <v>41353</v>
      </c>
      <c r="R53"/>
      <c r="BS53" s="4"/>
    </row>
    <row r="54" spans="1:71" x14ac:dyDescent="0.25">
      <c r="A54" s="10">
        <f t="shared" si="5"/>
        <v>50</v>
      </c>
      <c r="B54" s="11">
        <v>1723</v>
      </c>
      <c r="C54" s="21" t="s">
        <v>106</v>
      </c>
      <c r="D54" s="11">
        <v>378118</v>
      </c>
      <c r="E54" s="11">
        <v>112656</v>
      </c>
      <c r="F54" s="25" t="s">
        <v>39</v>
      </c>
      <c r="G54" s="26" t="s">
        <v>107</v>
      </c>
      <c r="H54" s="42" t="s">
        <v>120</v>
      </c>
      <c r="I54" s="46">
        <v>1.5</v>
      </c>
      <c r="J54" s="48">
        <v>0.12039999999999999</v>
      </c>
      <c r="K54" s="16">
        <f t="shared" si="6"/>
        <v>1.5820559999999999</v>
      </c>
      <c r="L54" s="16">
        <f t="shared" si="7"/>
        <v>3.3269040000000003</v>
      </c>
      <c r="M54" s="16">
        <f t="shared" si="8"/>
        <v>8.2209461292000015</v>
      </c>
      <c r="N54" s="17">
        <f t="shared" si="9"/>
        <v>4.6940444444444447</v>
      </c>
      <c r="O54" s="24">
        <v>40988</v>
      </c>
      <c r="P54" s="24">
        <v>41325</v>
      </c>
      <c r="Q54" s="24">
        <v>41572</v>
      </c>
      <c r="R54"/>
      <c r="BS54" s="4"/>
    </row>
    <row r="55" spans="1:71" ht="13" x14ac:dyDescent="0.3">
      <c r="H55" s="66" t="s">
        <v>108</v>
      </c>
      <c r="I55" s="47">
        <f>SUM(I5:I54)</f>
        <v>672.29999999999984</v>
      </c>
      <c r="J55" s="49">
        <v>0.12039999999999999</v>
      </c>
      <c r="K55" s="16">
        <f>SUM(K5:K54)</f>
        <v>709.07749919999935</v>
      </c>
      <c r="L55" s="16">
        <f t="shared" ref="L55:N55" si="10">SUM(L5:L54)</f>
        <v>1491.1183728000012</v>
      </c>
      <c r="M55" s="16">
        <f t="shared" si="10"/>
        <v>3684.6280551074396</v>
      </c>
      <c r="N55" s="17">
        <f t="shared" si="10"/>
        <v>2103.8707200000017</v>
      </c>
      <c r="O55" s="4"/>
      <c r="R55"/>
      <c r="BS55" s="4"/>
    </row>
    <row r="56" spans="1:71" customFormat="1" ht="13" x14ac:dyDescent="0.25">
      <c r="A56" s="56" t="s">
        <v>113</v>
      </c>
      <c r="B56" s="56"/>
      <c r="C56" s="56"/>
      <c r="D56" s="56"/>
      <c r="E56" s="56"/>
      <c r="F56" s="56"/>
      <c r="G56" s="44"/>
      <c r="H56" s="67" t="s">
        <v>109</v>
      </c>
      <c r="I56" s="47">
        <f>I55/50</f>
        <v>13.445999999999996</v>
      </c>
      <c r="J56" s="49">
        <v>0.12039999999999999</v>
      </c>
      <c r="K56" s="32">
        <f t="shared" ref="K56:N56" si="11">K55/50</f>
        <v>14.181549983999988</v>
      </c>
      <c r="L56" s="32">
        <f t="shared" si="11"/>
        <v>29.822367456000023</v>
      </c>
      <c r="M56" s="16">
        <f t="shared" si="11"/>
        <v>73.692561102148787</v>
      </c>
      <c r="N56" s="17">
        <f t="shared" si="11"/>
        <v>42.077414400000038</v>
      </c>
    </row>
    <row r="57" spans="1:71" customFormat="1" ht="13" x14ac:dyDescent="0.3">
      <c r="A57" s="56" t="s">
        <v>112</v>
      </c>
      <c r="B57" s="56"/>
      <c r="C57" s="56"/>
      <c r="G57" s="51"/>
      <c r="H57" s="51"/>
      <c r="I57" s="50"/>
      <c r="J57" s="53" t="s">
        <v>110</v>
      </c>
      <c r="K57" s="53"/>
      <c r="L57" s="52">
        <f>L55/I55</f>
        <v>2.2179360000000021</v>
      </c>
      <c r="M57" s="35"/>
    </row>
    <row r="58" spans="1:71" customFormat="1" x14ac:dyDescent="0.25">
      <c r="A58" s="36" t="s">
        <v>114</v>
      </c>
      <c r="B58" s="36"/>
      <c r="G58" s="44"/>
    </row>
    <row r="59" spans="1:71" customFormat="1" x14ac:dyDescent="0.25">
      <c r="G59" s="44"/>
    </row>
    <row r="60" spans="1:71" s="33" customFormat="1" ht="14" x14ac:dyDescent="0.25">
      <c r="A60"/>
      <c r="B60"/>
      <c r="C60"/>
      <c r="D60"/>
      <c r="E60"/>
      <c r="F60"/>
      <c r="G60" s="44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</row>
    <row r="61" spans="1:71" s="34" customFormat="1" x14ac:dyDescent="0.25">
      <c r="A61"/>
      <c r="B61"/>
      <c r="C61"/>
      <c r="D61"/>
      <c r="E61"/>
      <c r="F61"/>
      <c r="G61" s="44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</row>
    <row r="66" spans="12:15" x14ac:dyDescent="0.25">
      <c r="L66" s="4"/>
      <c r="M66" s="4"/>
      <c r="N66" s="4"/>
      <c r="O66" s="4"/>
    </row>
    <row r="71" spans="12:15" x14ac:dyDescent="0.25">
      <c r="L71" s="4"/>
      <c r="M71" s="4"/>
      <c r="N71" s="4"/>
      <c r="O71" s="4"/>
    </row>
    <row r="72" spans="12:15" x14ac:dyDescent="0.25">
      <c r="L72" s="4"/>
      <c r="M72" s="4"/>
      <c r="N72" s="4"/>
      <c r="O72" s="4"/>
    </row>
    <row r="73" spans="12:15" x14ac:dyDescent="0.25">
      <c r="L73" s="4"/>
      <c r="M73" s="4"/>
      <c r="N73" s="4"/>
      <c r="O73" s="4"/>
    </row>
    <row r="74" spans="12:15" x14ac:dyDescent="0.25">
      <c r="L74" s="4"/>
      <c r="M74" s="4"/>
      <c r="N74" s="4"/>
      <c r="O74" s="4"/>
    </row>
    <row r="75" spans="12:15" x14ac:dyDescent="0.25">
      <c r="L75" s="4"/>
      <c r="M75" s="4"/>
      <c r="N75" s="4"/>
      <c r="O75" s="4"/>
    </row>
    <row r="76" spans="12:15" x14ac:dyDescent="0.25">
      <c r="L76" s="4"/>
      <c r="M76" s="4"/>
      <c r="N76" s="4"/>
      <c r="O76" s="4"/>
    </row>
    <row r="77" spans="12:15" x14ac:dyDescent="0.25">
      <c r="L77" s="4"/>
      <c r="M77" s="4"/>
      <c r="N77" s="4"/>
      <c r="O77" s="4"/>
    </row>
  </sheetData>
  <sortState xmlns:xlrd2="http://schemas.microsoft.com/office/spreadsheetml/2017/richdata2" ref="A5:Q54">
    <sortCondition ref="F5:F54"/>
  </sortState>
  <mergeCells count="17">
    <mergeCell ref="Q3:Q4"/>
    <mergeCell ref="I3:I4"/>
    <mergeCell ref="J3:J4"/>
    <mergeCell ref="K3:K4"/>
    <mergeCell ref="L3:N3"/>
    <mergeCell ref="O3:O4"/>
    <mergeCell ref="P3:P4"/>
    <mergeCell ref="J57:K57"/>
    <mergeCell ref="F3:F4"/>
    <mergeCell ref="H3:H4"/>
    <mergeCell ref="A56:F56"/>
    <mergeCell ref="A57:C57"/>
    <mergeCell ref="G3:G4"/>
    <mergeCell ref="A3:A4"/>
    <mergeCell ref="B3:B4"/>
    <mergeCell ref="C3:C4"/>
    <mergeCell ref="D3:E3"/>
  </mergeCells>
  <printOptions horizontalCentered="1" verticalCentered="1"/>
  <pageMargins left="0.39370078740157483" right="0" top="0.39370078740157483" bottom="0" header="0" footer="0"/>
  <pageSetup paperSize="9" scale="6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Dorset Live GM  at 31 Dec 2025 </vt:lpstr>
      <vt:lpstr>'Dorset Live GM  at 31 Dec 2025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Linda Williams</cp:lastModifiedBy>
  <cp:lastPrinted>2026-04-27T16:24:48Z</cp:lastPrinted>
  <dcterms:created xsi:type="dcterms:W3CDTF">2026-04-22T10:14:12Z</dcterms:created>
  <dcterms:modified xsi:type="dcterms:W3CDTF">2026-04-27T16:30:26Z</dcterms:modified>
</cp:coreProperties>
</file>